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FO\SCHTAT\2018\"/>
    </mc:Choice>
  </mc:AlternateContent>
  <bookViews>
    <workbookView xWindow="0" yWindow="0" windowWidth="23040" windowHeight="8832" activeTab="1"/>
  </bookViews>
  <sheets>
    <sheet name="звед" sheetId="2" r:id="rId1"/>
    <sheet name="якісн" sheetId="1" r:id="rId2"/>
  </sheets>
  <externalReferences>
    <externalReference r:id="rId3"/>
  </externalReferences>
  <definedNames>
    <definedName name="_xlnm.Print_Titles" localSheetId="0">звед!$8:$8</definedName>
    <definedName name="_xlnm.Print_Titles" localSheetId="1">якісн!$11:$11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2" l="1"/>
  <c r="G35" i="2"/>
  <c r="U34" i="2"/>
  <c r="U33" i="2"/>
  <c r="U32" i="2"/>
  <c r="T32" i="2"/>
  <c r="R31" i="2"/>
  <c r="R35" i="2" s="1"/>
  <c r="O31" i="2"/>
  <c r="L31" i="2"/>
  <c r="L35" i="2" s="1"/>
  <c r="H31" i="2"/>
  <c r="H35" i="2" s="1"/>
  <c r="G31" i="2"/>
  <c r="F31" i="2"/>
  <c r="F35" i="2" s="1"/>
  <c r="S30" i="2"/>
  <c r="T30" i="2" s="1"/>
  <c r="U30" i="2" s="1"/>
  <c r="T29" i="2"/>
  <c r="U29" i="2" s="1"/>
  <c r="S29" i="2"/>
  <c r="S28" i="2"/>
  <c r="T28" i="2" s="1"/>
  <c r="U28" i="2" s="1"/>
  <c r="T27" i="2"/>
  <c r="U27" i="2" s="1"/>
  <c r="S27" i="2"/>
  <c r="N26" i="2"/>
  <c r="M26" i="2"/>
  <c r="S26" i="2" s="1"/>
  <c r="I26" i="2"/>
  <c r="D26" i="2"/>
  <c r="C26" i="2"/>
  <c r="Q25" i="2"/>
  <c r="Q31" i="2" s="1"/>
  <c r="Q35" i="2" s="1"/>
  <c r="P25" i="2"/>
  <c r="P31" i="2" s="1"/>
  <c r="P35" i="2" s="1"/>
  <c r="N25" i="2"/>
  <c r="M25" i="2"/>
  <c r="L25" i="2"/>
  <c r="K25" i="2"/>
  <c r="K31" i="2" s="1"/>
  <c r="K35" i="2" s="1"/>
  <c r="J25" i="2"/>
  <c r="I25" i="2"/>
  <c r="S25" i="2" s="1"/>
  <c r="T25" i="2" s="1"/>
  <c r="U25" i="2" s="1"/>
  <c r="D25" i="2"/>
  <c r="C25" i="2"/>
  <c r="N24" i="2"/>
  <c r="N31" i="2" s="1"/>
  <c r="N35" i="2" s="1"/>
  <c r="M24" i="2"/>
  <c r="J24" i="2"/>
  <c r="J31" i="2" s="1"/>
  <c r="J35" i="2" s="1"/>
  <c r="I24" i="2"/>
  <c r="S24" i="2" s="1"/>
  <c r="T24" i="2" s="1"/>
  <c r="U24" i="2" s="1"/>
  <c r="D24" i="2"/>
  <c r="C24" i="2"/>
  <c r="N23" i="2"/>
  <c r="M23" i="2"/>
  <c r="M31" i="2" s="1"/>
  <c r="M35" i="2" s="1"/>
  <c r="J23" i="2"/>
  <c r="I23" i="2"/>
  <c r="I31" i="2" s="1"/>
  <c r="I35" i="2" s="1"/>
  <c r="E23" i="2"/>
  <c r="E31" i="2" s="1"/>
  <c r="E35" i="2" s="1"/>
  <c r="D23" i="2"/>
  <c r="D31" i="2" s="1"/>
  <c r="D35" i="2" s="1"/>
  <c r="C23" i="2"/>
  <c r="C31" i="2" s="1"/>
  <c r="C35" i="2" s="1"/>
  <c r="E21" i="2"/>
  <c r="E36" i="2" s="1"/>
  <c r="U20" i="2"/>
  <c r="B20" i="2"/>
  <c r="U19" i="2"/>
  <c r="R18" i="2"/>
  <c r="R21" i="2" s="1"/>
  <c r="R36" i="2" s="1"/>
  <c r="O18" i="2"/>
  <c r="O21" i="2" s="1"/>
  <c r="O36" i="2" s="1"/>
  <c r="L18" i="2"/>
  <c r="L21" i="2" s="1"/>
  <c r="L36" i="2" s="1"/>
  <c r="K18" i="2"/>
  <c r="K21" i="2" s="1"/>
  <c r="K36" i="2" s="1"/>
  <c r="J18" i="2"/>
  <c r="J21" i="2" s="1"/>
  <c r="J36" i="2" s="1"/>
  <c r="I18" i="2"/>
  <c r="I21" i="2" s="1"/>
  <c r="I36" i="2" s="1"/>
  <c r="H18" i="2"/>
  <c r="H21" i="2" s="1"/>
  <c r="G18" i="2"/>
  <c r="G21" i="2" s="1"/>
  <c r="G36" i="2" s="1"/>
  <c r="E18" i="2"/>
  <c r="C18" i="2"/>
  <c r="C21" i="2" s="1"/>
  <c r="C36" i="2" s="1"/>
  <c r="Q17" i="2"/>
  <c r="S17" i="2" s="1"/>
  <c r="T17" i="2" s="1"/>
  <c r="U17" i="2" s="1"/>
  <c r="T16" i="2"/>
  <c r="U16" i="2" s="1"/>
  <c r="S16" i="2"/>
  <c r="S15" i="2"/>
  <c r="T15" i="2" s="1"/>
  <c r="U15" i="2" s="1"/>
  <c r="T14" i="2"/>
  <c r="U14" i="2" s="1"/>
  <c r="S14" i="2"/>
  <c r="N13" i="2"/>
  <c r="M13" i="2"/>
  <c r="S13" i="2" s="1"/>
  <c r="T13" i="2" s="1"/>
  <c r="U13" i="2" s="1"/>
  <c r="I13" i="2"/>
  <c r="D13" i="2"/>
  <c r="C13" i="2"/>
  <c r="Q12" i="2"/>
  <c r="P12" i="2"/>
  <c r="P18" i="2" s="1"/>
  <c r="P21" i="2" s="1"/>
  <c r="P36" i="2" s="1"/>
  <c r="N12" i="2"/>
  <c r="M12" i="2"/>
  <c r="K12" i="2"/>
  <c r="I12" i="2"/>
  <c r="S12" i="2" s="1"/>
  <c r="T12" i="2" s="1"/>
  <c r="U12" i="2" s="1"/>
  <c r="F12" i="2"/>
  <c r="D12" i="2"/>
  <c r="C12" i="2"/>
  <c r="N11" i="2"/>
  <c r="M11" i="2"/>
  <c r="M18" i="2" s="1"/>
  <c r="M21" i="2" s="1"/>
  <c r="M36" i="2" s="1"/>
  <c r="I11" i="2"/>
  <c r="D11" i="2"/>
  <c r="C11" i="2"/>
  <c r="N10" i="2"/>
  <c r="N18" i="2" s="1"/>
  <c r="N21" i="2" s="1"/>
  <c r="N36" i="2" s="1"/>
  <c r="M10" i="2"/>
  <c r="I10" i="2"/>
  <c r="F10" i="2"/>
  <c r="F18" i="2" s="1"/>
  <c r="F21" i="2" s="1"/>
  <c r="E10" i="2"/>
  <c r="D10" i="2"/>
  <c r="C10" i="2"/>
  <c r="N34" i="1"/>
  <c r="N35" i="1" s="1"/>
  <c r="M34" i="1"/>
  <c r="O33" i="1"/>
  <c r="N33" i="1"/>
  <c r="L33" i="1"/>
  <c r="K33" i="1"/>
  <c r="J33" i="1"/>
  <c r="I33" i="1"/>
  <c r="H33" i="1"/>
  <c r="G33" i="1"/>
  <c r="P33" i="1" s="1"/>
  <c r="Q33" i="1" s="1"/>
  <c r="D33" i="1"/>
  <c r="C33" i="1"/>
  <c r="O32" i="1"/>
  <c r="N32" i="1"/>
  <c r="L32" i="1"/>
  <c r="K32" i="1"/>
  <c r="J32" i="1"/>
  <c r="I32" i="1"/>
  <c r="H32" i="1"/>
  <c r="G32" i="1"/>
  <c r="P32" i="1" s="1"/>
  <c r="Q32" i="1" s="1"/>
  <c r="D32" i="1"/>
  <c r="C32" i="1"/>
  <c r="O31" i="1"/>
  <c r="N31" i="1"/>
  <c r="L31" i="1"/>
  <c r="K31" i="1"/>
  <c r="J31" i="1"/>
  <c r="I31" i="1"/>
  <c r="H31" i="1"/>
  <c r="G31" i="1"/>
  <c r="P31" i="1" s="1"/>
  <c r="Q31" i="1" s="1"/>
  <c r="D31" i="1"/>
  <c r="C31" i="1"/>
  <c r="O30" i="1"/>
  <c r="N30" i="1"/>
  <c r="L30" i="1"/>
  <c r="K30" i="1"/>
  <c r="J30" i="1"/>
  <c r="I30" i="1"/>
  <c r="H30" i="1"/>
  <c r="G30" i="1"/>
  <c r="P30" i="1" s="1"/>
  <c r="Q30" i="1" s="1"/>
  <c r="D30" i="1"/>
  <c r="C30" i="1"/>
  <c r="O29" i="1"/>
  <c r="O34" i="1" s="1"/>
  <c r="N29" i="1"/>
  <c r="L29" i="1"/>
  <c r="K29" i="1"/>
  <c r="J29" i="1"/>
  <c r="J34" i="1" s="1"/>
  <c r="J35" i="1" s="1"/>
  <c r="I29" i="1"/>
  <c r="I34" i="1" s="1"/>
  <c r="H29" i="1"/>
  <c r="G29" i="1"/>
  <c r="F29" i="1"/>
  <c r="P29" i="1" s="1"/>
  <c r="Q29" i="1" s="1"/>
  <c r="D29" i="1"/>
  <c r="C29" i="1"/>
  <c r="L28" i="1"/>
  <c r="K28" i="1"/>
  <c r="J28" i="1"/>
  <c r="H28" i="1"/>
  <c r="P28" i="1" s="1"/>
  <c r="Q28" i="1" s="1"/>
  <c r="G28" i="1"/>
  <c r="D28" i="1"/>
  <c r="C28" i="1"/>
  <c r="L27" i="1"/>
  <c r="K27" i="1"/>
  <c r="H27" i="1"/>
  <c r="G27" i="1"/>
  <c r="F27" i="1"/>
  <c r="P27" i="1" s="1"/>
  <c r="Q27" i="1" s="1"/>
  <c r="D27" i="1"/>
  <c r="C27" i="1"/>
  <c r="L26" i="1"/>
  <c r="K26" i="1"/>
  <c r="H26" i="1"/>
  <c r="G26" i="1"/>
  <c r="P26" i="1" s="1"/>
  <c r="Q26" i="1" s="1"/>
  <c r="F26" i="1"/>
  <c r="D26" i="1"/>
  <c r="D34" i="1" s="1"/>
  <c r="C26" i="1"/>
  <c r="C34" i="1" s="1"/>
  <c r="L25" i="1"/>
  <c r="L34" i="1" s="1"/>
  <c r="L35" i="1" s="1"/>
  <c r="K25" i="1"/>
  <c r="K34" i="1" s="1"/>
  <c r="H25" i="1"/>
  <c r="H34" i="1" s="1"/>
  <c r="H35" i="1" s="1"/>
  <c r="G25" i="1"/>
  <c r="G34" i="1" s="1"/>
  <c r="E25" i="1"/>
  <c r="E34" i="1" s="1"/>
  <c r="E35" i="1" s="1"/>
  <c r="D25" i="1"/>
  <c r="M23" i="1"/>
  <c r="M35" i="1" s="1"/>
  <c r="J23" i="1"/>
  <c r="H23" i="1"/>
  <c r="E23" i="1"/>
  <c r="P21" i="1"/>
  <c r="Q21" i="1" s="1"/>
  <c r="N20" i="1"/>
  <c r="L20" i="1"/>
  <c r="I20" i="1"/>
  <c r="G20" i="1"/>
  <c r="P20" i="1" s="1"/>
  <c r="Q20" i="1" s="1"/>
  <c r="D20" i="1"/>
  <c r="C20" i="1"/>
  <c r="O19" i="1"/>
  <c r="L19" i="1"/>
  <c r="I19" i="1"/>
  <c r="G19" i="1"/>
  <c r="P19" i="1" s="1"/>
  <c r="Q19" i="1" s="1"/>
  <c r="F19" i="1"/>
  <c r="D19" i="1"/>
  <c r="C19" i="1"/>
  <c r="O18" i="1"/>
  <c r="N18" i="1"/>
  <c r="N23" i="1" s="1"/>
  <c r="L18" i="1"/>
  <c r="K18" i="1"/>
  <c r="I18" i="1"/>
  <c r="I23" i="1" s="1"/>
  <c r="G18" i="1"/>
  <c r="P18" i="1" s="1"/>
  <c r="Q18" i="1" s="1"/>
  <c r="D18" i="1"/>
  <c r="C18" i="1"/>
  <c r="O17" i="1"/>
  <c r="O23" i="1" s="1"/>
  <c r="L17" i="1"/>
  <c r="K17" i="1"/>
  <c r="I17" i="1"/>
  <c r="G17" i="1"/>
  <c r="F17" i="1"/>
  <c r="P17" i="1" s="1"/>
  <c r="Q17" i="1" s="1"/>
  <c r="D17" i="1"/>
  <c r="C17" i="1"/>
  <c r="L16" i="1"/>
  <c r="K16" i="1"/>
  <c r="G16" i="1"/>
  <c r="F16" i="1"/>
  <c r="P16" i="1" s="1"/>
  <c r="Q16" i="1" s="1"/>
  <c r="D16" i="1"/>
  <c r="C16" i="1"/>
  <c r="L15" i="1"/>
  <c r="K15" i="1"/>
  <c r="G15" i="1"/>
  <c r="P15" i="1" s="1"/>
  <c r="Q15" i="1" s="1"/>
  <c r="D15" i="1"/>
  <c r="C15" i="1"/>
  <c r="L14" i="1"/>
  <c r="K14" i="1"/>
  <c r="G14" i="1"/>
  <c r="F14" i="1"/>
  <c r="P14" i="1" s="1"/>
  <c r="Q14" i="1" s="1"/>
  <c r="D14" i="1"/>
  <c r="C14" i="1"/>
  <c r="C23" i="1" s="1"/>
  <c r="L13" i="1"/>
  <c r="L23" i="1" s="1"/>
  <c r="K13" i="1"/>
  <c r="K23" i="1" s="1"/>
  <c r="G13" i="1"/>
  <c r="F13" i="1"/>
  <c r="F23" i="1" s="1"/>
  <c r="E13" i="1"/>
  <c r="D13" i="1"/>
  <c r="D23" i="1" s="1"/>
  <c r="C13" i="1"/>
  <c r="S11" i="2" l="1"/>
  <c r="T11" i="2" s="1"/>
  <c r="U11" i="2" s="1"/>
  <c r="Q18" i="2"/>
  <c r="Q21" i="2" s="1"/>
  <c r="Q36" i="2" s="1"/>
  <c r="S23" i="2"/>
  <c r="T26" i="2"/>
  <c r="U26" i="2" s="1"/>
  <c r="D18" i="2"/>
  <c r="D21" i="2" s="1"/>
  <c r="D36" i="2" s="1"/>
  <c r="F36" i="2"/>
  <c r="S10" i="2"/>
  <c r="H36" i="2"/>
  <c r="D35" i="1"/>
  <c r="O35" i="1"/>
  <c r="G35" i="1"/>
  <c r="K35" i="1"/>
  <c r="C35" i="1"/>
  <c r="I35" i="1"/>
  <c r="P13" i="1"/>
  <c r="G23" i="1"/>
  <c r="F34" i="1"/>
  <c r="F35" i="1" s="1"/>
  <c r="P25" i="1"/>
  <c r="T10" i="2" l="1"/>
  <c r="S18" i="2"/>
  <c r="S21" i="2" s="1"/>
  <c r="S36" i="2" s="1"/>
  <c r="S31" i="2"/>
  <c r="S35" i="2" s="1"/>
  <c r="T23" i="2"/>
  <c r="P23" i="1"/>
  <c r="Q13" i="1"/>
  <c r="Q23" i="1" s="1"/>
  <c r="P34" i="1"/>
  <c r="P35" i="1" s="1"/>
  <c r="Q25" i="1"/>
  <c r="Q34" i="1" s="1"/>
  <c r="Q35" i="1" s="1"/>
  <c r="T31" i="2" l="1"/>
  <c r="T35" i="2" s="1"/>
  <c r="U23" i="2"/>
  <c r="U31" i="2" s="1"/>
  <c r="U35" i="2" s="1"/>
  <c r="T18" i="2"/>
  <c r="T21" i="2" s="1"/>
  <c r="T36" i="2" s="1"/>
  <c r="U10" i="2"/>
  <c r="U18" i="2" s="1"/>
  <c r="U21" i="2" s="1"/>
  <c r="U36" i="2" s="1"/>
</calcChain>
</file>

<file path=xl/sharedStrings.xml><?xml version="1.0" encoding="utf-8"?>
<sst xmlns="http://schemas.openxmlformats.org/spreadsheetml/2006/main" count="120" uniqueCount="66">
  <si>
    <t>Якісний склад ПВС по штатному розпису станом на 01.01.2018 р</t>
  </si>
  <si>
    <t>Н а ц і о н а л ь н и й    т е х н і ч н и й    у н і в е р с и т е т   "ХПІ"</t>
  </si>
  <si>
    <t>№п\п</t>
  </si>
  <si>
    <t>Назва структурного</t>
  </si>
  <si>
    <t>Кільк.шт.од.</t>
  </si>
  <si>
    <t>Разом по окладах</t>
  </si>
  <si>
    <t>Надбавки(грн)</t>
  </si>
  <si>
    <t>Доплати (грн.)</t>
  </si>
  <si>
    <t>Разом</t>
  </si>
  <si>
    <t>Фонд</t>
  </si>
  <si>
    <t xml:space="preserve"> підрозділу та посад</t>
  </si>
  <si>
    <t>Згідно постанови КМУ №134 від 07.02.2001</t>
  </si>
  <si>
    <t>"Заслуж."</t>
  </si>
  <si>
    <t>Вислуга років</t>
  </si>
  <si>
    <t>За працю в умовах реж.обмеж.</t>
  </si>
  <si>
    <t>Спортивне звання</t>
  </si>
  <si>
    <t xml:space="preserve">За володіння інозем.мовою </t>
  </si>
  <si>
    <t>Праця в шкідл.умовах, прибир.туалетів</t>
  </si>
  <si>
    <t>За зав.кафед.</t>
  </si>
  <si>
    <t>Зам.декан,бригад.,класн., майстерн.ночн.,н.р.д.</t>
  </si>
  <si>
    <t>доплати</t>
  </si>
  <si>
    <t>заробітної</t>
  </si>
  <si>
    <t>та надб.</t>
  </si>
  <si>
    <t xml:space="preserve">плати на </t>
  </si>
  <si>
    <t>вчене звання</t>
  </si>
  <si>
    <t>наукова ступень</t>
  </si>
  <si>
    <t>місяць</t>
  </si>
  <si>
    <t>Загальний фонд</t>
  </si>
  <si>
    <t>Ректор</t>
  </si>
  <si>
    <t>Проректор</t>
  </si>
  <si>
    <t>Декан</t>
  </si>
  <si>
    <t xml:space="preserve">Зав.кафедри </t>
  </si>
  <si>
    <t>Професор</t>
  </si>
  <si>
    <t>Доцент</t>
  </si>
  <si>
    <t>Стар.викладач</t>
  </si>
  <si>
    <t>Викладач, асист.</t>
  </si>
  <si>
    <t>Викладач-стажист</t>
  </si>
  <si>
    <t>Разом по загальному фонду</t>
  </si>
  <si>
    <t>Спеціальний фонд</t>
  </si>
  <si>
    <t>Разом по спеціальному фонду</t>
  </si>
  <si>
    <t>Разом по ВУЗу</t>
  </si>
  <si>
    <t>Ректор НТУ"ХПІ"</t>
  </si>
  <si>
    <t>Є.І.Сокол</t>
  </si>
  <si>
    <t>Начальник ПФВ</t>
  </si>
  <si>
    <t>Н.М.Горбатенко</t>
  </si>
  <si>
    <t>Зведений штатний розпис на  2018 рік</t>
  </si>
  <si>
    <t>з 01.01.2018</t>
  </si>
  <si>
    <t xml:space="preserve">Разом по окладах ЄТС </t>
  </si>
  <si>
    <t>Педагогічному персоналу 20%</t>
  </si>
  <si>
    <t>За особливі умови праці</t>
  </si>
  <si>
    <t>Праця в шкідл.умовах,прибир.туалетів</t>
  </si>
  <si>
    <t>Доплата до 3723 грн.</t>
  </si>
  <si>
    <t xml:space="preserve"> 2018 РІК</t>
  </si>
  <si>
    <t>АУП (ректор, проректори)</t>
  </si>
  <si>
    <t>АУП (декани)</t>
  </si>
  <si>
    <t>ПВС</t>
  </si>
  <si>
    <t>інші НПП</t>
  </si>
  <si>
    <t>Педагогічні працівники</t>
  </si>
  <si>
    <t>Спеціалісти</t>
  </si>
  <si>
    <t>Бібліотекарі</t>
  </si>
  <si>
    <t>Робітники</t>
  </si>
  <si>
    <t>Разом по всіх категоріях працівників</t>
  </si>
  <si>
    <t>Щорічна винагорода пед.прац.</t>
  </si>
  <si>
    <t>Погодинний фонд</t>
  </si>
  <si>
    <t>Доплата на оздоровлення</t>
  </si>
  <si>
    <t>Разом по cпеціальному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</si>
</sst>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sz val="7"/>
      <name val="Arial Cyr"/>
      <family val="2"/>
      <charset val="204"/>
    </font>
    <font>
      <sz val="7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charset val="204"/>
    </font>
    <font>
      <b/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7" xfId="0" applyFont="1" applyFill="1" applyBorder="1"/>
    <xf numFmtId="0" fontId="8" fillId="0" borderId="8" xfId="0" applyFont="1" applyFill="1" applyBorder="1"/>
    <xf numFmtId="0" fontId="6" fillId="0" borderId="7" xfId="0" applyFont="1" applyFill="1" applyBorder="1" applyAlignment="1">
      <alignment horizontal="center" textRotation="90" wrapText="1"/>
    </xf>
    <xf numFmtId="0" fontId="8" fillId="0" borderId="9" xfId="0" applyFont="1" applyFill="1" applyBorder="1"/>
    <xf numFmtId="0" fontId="8" fillId="0" borderId="10" xfId="0" applyFont="1" applyFill="1" applyBorder="1"/>
    <xf numFmtId="0" fontId="6" fillId="0" borderId="9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textRotation="90"/>
    </xf>
    <xf numFmtId="0" fontId="7" fillId="0" borderId="9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2" fontId="0" fillId="0" borderId="11" xfId="0" applyNumberFormat="1" applyFill="1" applyBorder="1"/>
    <xf numFmtId="0" fontId="10" fillId="0" borderId="11" xfId="0" applyFont="1" applyFill="1" applyBorder="1"/>
    <xf numFmtId="0" fontId="0" fillId="0" borderId="11" xfId="0" applyFill="1" applyBorder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2" fontId="0" fillId="0" borderId="11" xfId="0" applyNumberFormat="1" applyFill="1" applyBorder="1" applyAlignment="1">
      <alignment horizontal="center"/>
    </xf>
    <xf numFmtId="2" fontId="10" fillId="0" borderId="11" xfId="0" applyNumberFormat="1" applyFont="1" applyFill="1" applyBorder="1"/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/>
    <xf numFmtId="1" fontId="3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/>
    <xf numFmtId="2" fontId="3" fillId="0" borderId="11" xfId="0" applyNumberFormat="1" applyFont="1" applyFill="1" applyBorder="1"/>
    <xf numFmtId="1" fontId="7" fillId="0" borderId="11" xfId="0" applyNumberFormat="1" applyFont="1" applyFill="1" applyBorder="1"/>
    <xf numFmtId="2" fontId="7" fillId="0" borderId="11" xfId="0" applyNumberFormat="1" applyFont="1" applyFill="1" applyBorder="1"/>
    <xf numFmtId="0" fontId="13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14" fillId="0" borderId="1" xfId="0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textRotation="90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Fill="1" applyBorder="1" applyAlignment="1"/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0" xfId="0" applyFont="1" applyFill="1"/>
    <xf numFmtId="0" fontId="14" fillId="0" borderId="7" xfId="0" applyFont="1" applyFill="1" applyBorder="1" applyAlignment="1">
      <alignment horizontal="center" vertical="center" textRotation="90"/>
    </xf>
    <xf numFmtId="0" fontId="14" fillId="0" borderId="7" xfId="0" applyFont="1" applyFill="1" applyBorder="1" applyAlignment="1">
      <alignment horizontal="center" textRotation="90" wrapText="1"/>
    </xf>
    <xf numFmtId="0" fontId="16" fillId="0" borderId="7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wrapText="1"/>
    </xf>
    <xf numFmtId="0" fontId="14" fillId="0" borderId="7" xfId="0" applyFont="1" applyFill="1" applyBorder="1"/>
    <xf numFmtId="0" fontId="14" fillId="0" borderId="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vertical="center" textRotation="90"/>
    </xf>
    <xf numFmtId="0" fontId="14" fillId="0" borderId="9" xfId="0" applyFont="1" applyFill="1" applyBorder="1" applyAlignment="1">
      <alignment horizontal="center" textRotation="90" wrapText="1"/>
    </xf>
    <xf numFmtId="0" fontId="16" fillId="0" borderId="9" xfId="0" applyFont="1" applyFill="1" applyBorder="1" applyAlignment="1">
      <alignment horizontal="center" textRotation="90" wrapText="1"/>
    </xf>
    <xf numFmtId="0" fontId="14" fillId="0" borderId="9" xfId="0" applyFont="1" applyFill="1" applyBorder="1" applyAlignment="1">
      <alignment horizontal="center" wrapText="1"/>
    </xf>
    <xf numFmtId="0" fontId="14" fillId="0" borderId="9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7" fillId="0" borderId="0" xfId="0" applyFont="1" applyFill="1"/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/>
    <xf numFmtId="2" fontId="19" fillId="0" borderId="11" xfId="0" applyNumberFormat="1" applyFont="1" applyFill="1" applyBorder="1"/>
    <xf numFmtId="1" fontId="19" fillId="0" borderId="11" xfId="0" applyNumberFormat="1" applyFont="1" applyFill="1" applyBorder="1"/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vertical="center" wrapText="1"/>
    </xf>
    <xf numFmtId="2" fontId="20" fillId="0" borderId="11" xfId="0" applyNumberFormat="1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" fillId="0" borderId="0" xfId="0" applyFont="1" applyFill="1"/>
    <xf numFmtId="0" fontId="1" fillId="0" borderId="11" xfId="0" applyFont="1" applyFill="1" applyBorder="1"/>
    <xf numFmtId="0" fontId="7" fillId="0" borderId="11" xfId="0" applyFont="1" applyFill="1" applyBorder="1"/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0;&#1072;&#1090;&#1085;&#1086;&#1077;%20&#1089;%2001.01.18&#1075;&#1086;&#1076;%203723%20&#1075;&#1088;&#1085;%20&#1084;&#1080;&#1085;%20176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"/>
      <sheetName val="звед с 1.01 хпи"/>
      <sheetName val="якіс хпи"/>
      <sheetName val="якісн"/>
      <sheetName val="ХПИ"/>
      <sheetName val="штати"/>
      <sheetName val="увп"/>
    </sheetNames>
    <sheetDataSet>
      <sheetData sheetId="0"/>
      <sheetData sheetId="1"/>
      <sheetData sheetId="2"/>
      <sheetData sheetId="3"/>
      <sheetData sheetId="4">
        <row r="31">
          <cell r="L31">
            <v>1206</v>
          </cell>
          <cell r="O31">
            <v>34349</v>
          </cell>
          <cell r="Q31">
            <v>537821</v>
          </cell>
          <cell r="R31">
            <v>10546</v>
          </cell>
          <cell r="S31">
            <v>344884</v>
          </cell>
          <cell r="U31">
            <v>15548</v>
          </cell>
        </row>
        <row r="32">
          <cell r="S32">
            <v>40835</v>
          </cell>
        </row>
        <row r="33">
          <cell r="S33">
            <v>7374</v>
          </cell>
        </row>
        <row r="34">
          <cell r="C34">
            <v>146</v>
          </cell>
        </row>
        <row r="35">
          <cell r="C35">
            <v>33.25</v>
          </cell>
        </row>
        <row r="36">
          <cell r="F36">
            <v>5670293.5</v>
          </cell>
        </row>
        <row r="404">
          <cell r="Z404">
            <v>763600</v>
          </cell>
        </row>
        <row r="405">
          <cell r="B405" t="str">
            <v>Доплата на оздоровлення</v>
          </cell>
          <cell r="Z405">
            <v>6808200</v>
          </cell>
        </row>
        <row r="406">
          <cell r="V406">
            <v>108345</v>
          </cell>
        </row>
        <row r="411">
          <cell r="G411">
            <v>7682</v>
          </cell>
          <cell r="J411">
            <v>1153</v>
          </cell>
        </row>
        <row r="412">
          <cell r="C412">
            <v>2</v>
          </cell>
          <cell r="F412">
            <v>14596</v>
          </cell>
          <cell r="J412">
            <v>1095</v>
          </cell>
          <cell r="N412">
            <v>2920</v>
          </cell>
          <cell r="P412">
            <v>2409</v>
          </cell>
          <cell r="Q412">
            <v>1825</v>
          </cell>
          <cell r="R412">
            <v>3649</v>
          </cell>
        </row>
        <row r="413">
          <cell r="C413">
            <v>2</v>
          </cell>
          <cell r="F413">
            <v>14308</v>
          </cell>
          <cell r="J413">
            <v>716</v>
          </cell>
          <cell r="N413">
            <v>4293</v>
          </cell>
          <cell r="P413">
            <v>2361</v>
          </cell>
          <cell r="Q413">
            <v>1789</v>
          </cell>
          <cell r="R413">
            <v>1789</v>
          </cell>
          <cell r="S413">
            <v>1074</v>
          </cell>
        </row>
        <row r="417">
          <cell r="C417">
            <v>0.5</v>
          </cell>
          <cell r="F417">
            <v>3392</v>
          </cell>
          <cell r="J417">
            <v>1357</v>
          </cell>
          <cell r="M417">
            <v>2714</v>
          </cell>
          <cell r="N417">
            <v>1018</v>
          </cell>
          <cell r="P417">
            <v>1120</v>
          </cell>
          <cell r="R417">
            <v>848</v>
          </cell>
        </row>
        <row r="418">
          <cell r="C418">
            <v>38.5</v>
          </cell>
          <cell r="F418">
            <v>246939</v>
          </cell>
          <cell r="M418">
            <v>1283</v>
          </cell>
          <cell r="N418">
            <v>71613</v>
          </cell>
          <cell r="P418">
            <v>47095</v>
          </cell>
          <cell r="Q418">
            <v>26057</v>
          </cell>
          <cell r="R418">
            <v>46903</v>
          </cell>
          <cell r="S418">
            <v>8900</v>
          </cell>
        </row>
        <row r="419">
          <cell r="C419">
            <v>25.75</v>
          </cell>
          <cell r="F419">
            <v>155169.5</v>
          </cell>
          <cell r="M419">
            <v>1808</v>
          </cell>
          <cell r="N419">
            <v>38793</v>
          </cell>
          <cell r="O419">
            <v>5424</v>
          </cell>
          <cell r="Q419">
            <v>38793</v>
          </cell>
          <cell r="R419">
            <v>1884</v>
          </cell>
          <cell r="S419">
            <v>22146</v>
          </cell>
        </row>
        <row r="420">
          <cell r="C420">
            <v>0.5</v>
          </cell>
          <cell r="F420">
            <v>2458</v>
          </cell>
          <cell r="N420">
            <v>492</v>
          </cell>
          <cell r="Q420">
            <v>615</v>
          </cell>
          <cell r="R420">
            <v>615</v>
          </cell>
        </row>
        <row r="421">
          <cell r="M421">
            <v>11902</v>
          </cell>
        </row>
        <row r="422">
          <cell r="M422">
            <v>5815</v>
          </cell>
        </row>
        <row r="423">
          <cell r="M423">
            <v>246</v>
          </cell>
        </row>
        <row r="425">
          <cell r="C425">
            <v>104</v>
          </cell>
          <cell r="F425">
            <v>511264</v>
          </cell>
          <cell r="N425">
            <v>66465</v>
          </cell>
        </row>
        <row r="427">
          <cell r="J427">
            <v>3243</v>
          </cell>
        </row>
        <row r="697">
          <cell r="Z697">
            <v>35000</v>
          </cell>
        </row>
        <row r="698">
          <cell r="Z698">
            <v>473655</v>
          </cell>
        </row>
      </sheetData>
      <sheetData sheetId="5">
        <row r="22">
          <cell r="C22">
            <v>1</v>
          </cell>
          <cell r="F22">
            <v>7682</v>
          </cell>
          <cell r="G22">
            <v>3841</v>
          </cell>
          <cell r="N22">
            <v>2305</v>
          </cell>
          <cell r="P22">
            <v>2536</v>
          </cell>
          <cell r="R22">
            <v>1921</v>
          </cell>
        </row>
        <row r="23">
          <cell r="C23">
            <v>5</v>
          </cell>
          <cell r="F23">
            <v>36490</v>
          </cell>
          <cell r="K23">
            <v>2920</v>
          </cell>
          <cell r="N23">
            <v>10947</v>
          </cell>
          <cell r="P23">
            <v>7226</v>
          </cell>
          <cell r="Q23">
            <v>3649</v>
          </cell>
          <cell r="R23">
            <v>7298</v>
          </cell>
          <cell r="S23">
            <v>1095</v>
          </cell>
        </row>
        <row r="24">
          <cell r="C24">
            <v>17</v>
          </cell>
          <cell r="F24">
            <v>121618</v>
          </cell>
          <cell r="N24">
            <v>36486</v>
          </cell>
          <cell r="P24">
            <v>14165</v>
          </cell>
          <cell r="Q24">
            <v>19674</v>
          </cell>
          <cell r="R24">
            <v>7154</v>
          </cell>
          <cell r="S24">
            <v>13951</v>
          </cell>
        </row>
        <row r="27">
          <cell r="C27">
            <v>66</v>
          </cell>
          <cell r="F27">
            <v>447744</v>
          </cell>
          <cell r="K27">
            <v>8141</v>
          </cell>
          <cell r="N27">
            <v>134324</v>
          </cell>
          <cell r="P27">
            <v>147756</v>
          </cell>
          <cell r="R27">
            <v>110240</v>
          </cell>
          <cell r="S27">
            <v>1018</v>
          </cell>
        </row>
        <row r="28">
          <cell r="C28">
            <v>118.75</v>
          </cell>
          <cell r="F28">
            <v>761662.5</v>
          </cell>
          <cell r="K28">
            <v>8980</v>
          </cell>
          <cell r="N28">
            <v>228499</v>
          </cell>
          <cell r="P28">
            <v>198963</v>
          </cell>
          <cell r="Q28">
            <v>39687</v>
          </cell>
          <cell r="R28">
            <v>161954</v>
          </cell>
          <cell r="S28">
            <v>17078</v>
          </cell>
        </row>
        <row r="29">
          <cell r="C29">
            <v>102.5</v>
          </cell>
          <cell r="F29">
            <v>617665</v>
          </cell>
          <cell r="L29">
            <v>1206</v>
          </cell>
          <cell r="N29">
            <v>185300</v>
          </cell>
          <cell r="O29">
            <v>12655</v>
          </cell>
          <cell r="Q29">
            <v>154417</v>
          </cell>
          <cell r="R29">
            <v>9039</v>
          </cell>
          <cell r="S29">
            <v>86323</v>
          </cell>
        </row>
        <row r="30">
          <cell r="C30">
            <v>3.5</v>
          </cell>
          <cell r="F30">
            <v>17206</v>
          </cell>
          <cell r="N30">
            <v>5162</v>
          </cell>
          <cell r="Q30">
            <v>4302</v>
          </cell>
          <cell r="R30">
            <v>4302</v>
          </cell>
        </row>
        <row r="31">
          <cell r="C31">
            <v>391.3</v>
          </cell>
          <cell r="F31">
            <v>2357974.0000000005</v>
          </cell>
          <cell r="N31">
            <v>636653</v>
          </cell>
        </row>
        <row r="32">
          <cell r="C32">
            <v>91.5</v>
          </cell>
          <cell r="F32">
            <v>483669</v>
          </cell>
          <cell r="L32">
            <v>1587</v>
          </cell>
          <cell r="N32">
            <v>106408</v>
          </cell>
        </row>
        <row r="33">
          <cell r="C33">
            <v>10</v>
          </cell>
          <cell r="F33">
            <v>49160</v>
          </cell>
          <cell r="N33">
            <v>9832</v>
          </cell>
        </row>
        <row r="34">
          <cell r="F34">
            <v>771756</v>
          </cell>
          <cell r="L34">
            <v>11102</v>
          </cell>
          <cell r="N34">
            <v>155954</v>
          </cell>
          <cell r="O34">
            <v>9515</v>
          </cell>
          <cell r="S34">
            <v>40240</v>
          </cell>
        </row>
        <row r="35">
          <cell r="F35">
            <v>163457</v>
          </cell>
          <cell r="L35">
            <v>984</v>
          </cell>
          <cell r="N35">
            <v>16346</v>
          </cell>
          <cell r="S35">
            <v>7559</v>
          </cell>
          <cell r="U35">
            <v>590</v>
          </cell>
        </row>
        <row r="36">
          <cell r="C36">
            <v>962.8</v>
          </cell>
          <cell r="K36">
            <v>17121</v>
          </cell>
          <cell r="L36">
            <v>16085</v>
          </cell>
          <cell r="N36">
            <v>1478478</v>
          </cell>
          <cell r="O36">
            <v>56519</v>
          </cell>
          <cell r="P36">
            <v>346719</v>
          </cell>
          <cell r="Q36">
            <v>736227</v>
          </cell>
          <cell r="R36">
            <v>296081</v>
          </cell>
          <cell r="S36">
            <v>545311</v>
          </cell>
          <cell r="U36">
            <v>16138</v>
          </cell>
        </row>
        <row r="38">
          <cell r="C38">
            <v>1</v>
          </cell>
          <cell r="F38">
            <v>3735</v>
          </cell>
        </row>
        <row r="39">
          <cell r="N39">
            <v>1121</v>
          </cell>
          <cell r="Q39">
            <v>934</v>
          </cell>
          <cell r="S39">
            <v>561</v>
          </cell>
        </row>
        <row r="412">
          <cell r="C412">
            <v>2</v>
          </cell>
        </row>
        <row r="418">
          <cell r="J418">
            <v>1283</v>
          </cell>
          <cell r="U418">
            <v>321</v>
          </cell>
        </row>
        <row r="421">
          <cell r="C421">
            <v>101.75</v>
          </cell>
          <cell r="F421">
            <v>613145.5</v>
          </cell>
          <cell r="J421">
            <v>603</v>
          </cell>
          <cell r="N421">
            <v>141206</v>
          </cell>
          <cell r="O421">
            <v>16271</v>
          </cell>
          <cell r="Q421">
            <v>93027</v>
          </cell>
          <cell r="R421">
            <v>1507</v>
          </cell>
          <cell r="S421">
            <v>90165</v>
          </cell>
          <cell r="U421">
            <v>2352</v>
          </cell>
        </row>
        <row r="422">
          <cell r="C422">
            <v>46</v>
          </cell>
          <cell r="F422">
            <v>243156</v>
          </cell>
          <cell r="N422">
            <v>52426</v>
          </cell>
          <cell r="S422">
            <v>29960</v>
          </cell>
        </row>
        <row r="423">
          <cell r="C423">
            <v>7.25</v>
          </cell>
          <cell r="F423">
            <v>35641</v>
          </cell>
          <cell r="N423">
            <v>7129</v>
          </cell>
          <cell r="S423">
            <v>5347</v>
          </cell>
        </row>
        <row r="424">
          <cell r="C424">
            <v>141.75</v>
          </cell>
          <cell r="F424">
            <v>749290.5</v>
          </cell>
          <cell r="M424">
            <v>7401</v>
          </cell>
          <cell r="N424">
            <v>149860</v>
          </cell>
          <cell r="O424">
            <v>6344</v>
          </cell>
          <cell r="S424">
            <v>7533</v>
          </cell>
        </row>
        <row r="425">
          <cell r="L425">
            <v>1967</v>
          </cell>
          <cell r="M425">
            <v>3687</v>
          </cell>
          <cell r="S425">
            <v>4425</v>
          </cell>
        </row>
        <row r="426">
          <cell r="C426">
            <v>20</v>
          </cell>
          <cell r="F426">
            <v>90920</v>
          </cell>
        </row>
        <row r="427">
          <cell r="C427">
            <v>486</v>
          </cell>
          <cell r="F427">
            <v>2651375.5</v>
          </cell>
          <cell r="L427">
            <v>1967</v>
          </cell>
          <cell r="M427">
            <v>34856</v>
          </cell>
          <cell r="N427">
            <v>529002</v>
          </cell>
          <cell r="O427">
            <v>28039</v>
          </cell>
          <cell r="P427">
            <v>48215</v>
          </cell>
          <cell r="Q427">
            <v>158492</v>
          </cell>
          <cell r="R427">
            <v>51757</v>
          </cell>
          <cell r="S427">
            <v>168476</v>
          </cell>
          <cell r="U427">
            <v>2673</v>
          </cell>
        </row>
        <row r="428">
          <cell r="Y428">
            <v>104574.33</v>
          </cell>
          <cell r="Z428">
            <v>1254892</v>
          </cell>
        </row>
        <row r="432">
          <cell r="C432">
            <v>1.5</v>
          </cell>
          <cell r="F432">
            <v>10006.5</v>
          </cell>
          <cell r="N432">
            <v>3003</v>
          </cell>
          <cell r="Q432">
            <v>2502</v>
          </cell>
          <cell r="S432">
            <v>1502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V47"/>
  <sheetViews>
    <sheetView view="pageBreakPreview" zoomScaleNormal="100" zoomScaleSheetLayoutView="100" workbookViewId="0">
      <selection activeCell="C23" sqref="C23:T30"/>
    </sheetView>
  </sheetViews>
  <sheetFormatPr defaultColWidth="9.109375" defaultRowHeight="13.2" x14ac:dyDescent="0.25"/>
  <cols>
    <col min="1" max="1" width="2.88671875" style="1" customWidth="1"/>
    <col min="2" max="2" width="21" style="1" customWidth="1"/>
    <col min="3" max="3" width="5.88671875" style="1" customWidth="1"/>
    <col min="4" max="4" width="9.109375" style="1" customWidth="1"/>
    <col min="5" max="5" width="4.77734375" style="1" customWidth="1"/>
    <col min="6" max="6" width="5.6640625" style="1" customWidth="1"/>
    <col min="7" max="7" width="6.33203125" style="1" customWidth="1"/>
    <col min="8" max="8" width="5.5546875" style="1" customWidth="1"/>
    <col min="9" max="9" width="6.88671875" style="1" customWidth="1"/>
    <col min="10" max="10" width="4.44140625" style="1" customWidth="1"/>
    <col min="11" max="11" width="5" style="1" customWidth="1"/>
    <col min="12" max="12" width="5.21875" style="1" customWidth="1"/>
    <col min="13" max="13" width="6.109375" style="1" customWidth="1"/>
    <col min="14" max="14" width="6" style="1" customWidth="1"/>
    <col min="15" max="15" width="5" style="1" customWidth="1"/>
    <col min="16" max="16" width="4.6640625" style="1" customWidth="1"/>
    <col min="17" max="17" width="6.33203125" style="1" customWidth="1"/>
    <col min="18" max="19" width="8.109375" style="1" customWidth="1"/>
    <col min="20" max="20" width="9.5546875" style="1" customWidth="1"/>
    <col min="21" max="21" width="9.77734375" style="1" customWidth="1"/>
    <col min="22" max="16384" width="9.109375" style="1"/>
  </cols>
  <sheetData>
    <row r="1" spans="1:22" ht="15.6" x14ac:dyDescent="0.3">
      <c r="A1" s="61"/>
      <c r="B1" s="62" t="s">
        <v>45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3"/>
    </row>
    <row r="2" spans="1:22" ht="15.6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2" ht="11.4" customHeight="1" x14ac:dyDescent="0.25">
      <c r="B3" s="63" t="s">
        <v>46</v>
      </c>
    </row>
    <row r="4" spans="1:22" ht="12.75" customHeight="1" x14ac:dyDescent="0.25">
      <c r="A4" s="6" t="s">
        <v>2</v>
      </c>
      <c r="B4" s="7" t="s">
        <v>3</v>
      </c>
      <c r="C4" s="64" t="s">
        <v>4</v>
      </c>
      <c r="D4" s="65" t="s">
        <v>47</v>
      </c>
      <c r="E4" s="66" t="s">
        <v>6</v>
      </c>
      <c r="F4" s="67"/>
      <c r="G4" s="67"/>
      <c r="H4" s="67"/>
      <c r="I4" s="67"/>
      <c r="J4" s="67"/>
      <c r="K4" s="67"/>
      <c r="L4" s="68"/>
      <c r="M4" s="69" t="s">
        <v>7</v>
      </c>
      <c r="N4" s="70"/>
      <c r="O4" s="70"/>
      <c r="P4" s="70"/>
      <c r="Q4" s="71"/>
      <c r="R4" s="72"/>
      <c r="S4" s="73" t="s">
        <v>8</v>
      </c>
      <c r="T4" s="74" t="s">
        <v>9</v>
      </c>
      <c r="U4" s="75" t="s">
        <v>9</v>
      </c>
      <c r="V4" s="76"/>
    </row>
    <row r="5" spans="1:22" ht="12.75" customHeight="1" x14ac:dyDescent="0.25">
      <c r="A5" s="17"/>
      <c r="B5" s="18" t="s">
        <v>10</v>
      </c>
      <c r="C5" s="77"/>
      <c r="D5" s="78"/>
      <c r="E5" s="79" t="s">
        <v>11</v>
      </c>
      <c r="F5" s="78" t="s">
        <v>12</v>
      </c>
      <c r="G5" s="78" t="s">
        <v>48</v>
      </c>
      <c r="H5" s="78" t="s">
        <v>49</v>
      </c>
      <c r="I5" s="78" t="s">
        <v>13</v>
      </c>
      <c r="J5" s="78" t="s">
        <v>14</v>
      </c>
      <c r="K5" s="78" t="s">
        <v>15</v>
      </c>
      <c r="L5" s="65" t="s">
        <v>16</v>
      </c>
      <c r="M5" s="65" t="s">
        <v>24</v>
      </c>
      <c r="N5" s="65" t="s">
        <v>25</v>
      </c>
      <c r="O5" s="65" t="s">
        <v>50</v>
      </c>
      <c r="P5" s="65" t="s">
        <v>18</v>
      </c>
      <c r="Q5" s="65" t="s">
        <v>19</v>
      </c>
      <c r="R5" s="80" t="s">
        <v>51</v>
      </c>
      <c r="S5" s="81" t="s">
        <v>20</v>
      </c>
      <c r="T5" s="82" t="s">
        <v>21</v>
      </c>
      <c r="U5" s="83" t="s">
        <v>21</v>
      </c>
      <c r="V5" s="76"/>
    </row>
    <row r="6" spans="1:22" x14ac:dyDescent="0.25">
      <c r="A6" s="17"/>
      <c r="B6" s="26"/>
      <c r="C6" s="77"/>
      <c r="D6" s="78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84"/>
      <c r="S6" s="81" t="s">
        <v>22</v>
      </c>
      <c r="T6" s="82" t="s">
        <v>23</v>
      </c>
      <c r="U6" s="83" t="s">
        <v>23</v>
      </c>
      <c r="V6" s="76"/>
    </row>
    <row r="7" spans="1:22" ht="34.200000000000003" customHeight="1" x14ac:dyDescent="0.25">
      <c r="A7" s="28"/>
      <c r="B7" s="29"/>
      <c r="C7" s="85"/>
      <c r="D7" s="86"/>
      <c r="E7" s="87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8"/>
      <c r="S7" s="89"/>
      <c r="T7" s="90" t="s">
        <v>26</v>
      </c>
      <c r="U7" s="91" t="s">
        <v>52</v>
      </c>
      <c r="V7" s="76"/>
    </row>
    <row r="8" spans="1:22" s="93" customFormat="1" ht="9.6" customHeight="1" x14ac:dyDescent="0.2">
      <c r="A8" s="92">
        <v>1</v>
      </c>
      <c r="B8" s="92">
        <v>2</v>
      </c>
      <c r="C8" s="92">
        <v>3</v>
      </c>
      <c r="D8" s="92">
        <v>5</v>
      </c>
      <c r="E8" s="92"/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2">
        <v>14</v>
      </c>
      <c r="O8" s="92">
        <v>15</v>
      </c>
      <c r="P8" s="92">
        <v>16</v>
      </c>
      <c r="Q8" s="92">
        <v>17</v>
      </c>
      <c r="R8" s="92">
        <v>18</v>
      </c>
      <c r="S8" s="92">
        <v>19</v>
      </c>
      <c r="T8" s="92">
        <v>20</v>
      </c>
      <c r="U8" s="92">
        <v>21</v>
      </c>
    </row>
    <row r="9" spans="1:22" ht="16.2" customHeight="1" x14ac:dyDescent="0.25">
      <c r="A9" s="94" t="s">
        <v>27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6"/>
    </row>
    <row r="10" spans="1:22" ht="16.2" customHeight="1" x14ac:dyDescent="0.25">
      <c r="A10" s="97">
        <v>1</v>
      </c>
      <c r="B10" s="98" t="s">
        <v>53</v>
      </c>
      <c r="C10" s="98">
        <f>[1]штати!C22+[1]штати!C23</f>
        <v>6</v>
      </c>
      <c r="D10" s="99">
        <f>[1]штати!F22+[1]штати!F23</f>
        <v>44172</v>
      </c>
      <c r="E10" s="100">
        <f>[1]штати!G22</f>
        <v>3841</v>
      </c>
      <c r="F10" s="98">
        <f>[1]штати!K22+[1]штати!K23</f>
        <v>2920</v>
      </c>
      <c r="G10" s="98"/>
      <c r="H10" s="98"/>
      <c r="I10" s="98">
        <f>[1]штати!N22+[1]штати!N23</f>
        <v>13252</v>
      </c>
      <c r="J10" s="98"/>
      <c r="K10" s="98"/>
      <c r="L10" s="98"/>
      <c r="M10" s="98">
        <f>[1]штати!P22+[1]штати!P23+[1]штати!Q22+[1]штати!Q23</f>
        <v>13411</v>
      </c>
      <c r="N10" s="98">
        <f>[1]штати!R22+[1]штати!R23+[1]штати!S22+[1]штати!S23</f>
        <v>10314</v>
      </c>
      <c r="O10" s="98"/>
      <c r="P10" s="98"/>
      <c r="Q10" s="98"/>
      <c r="R10" s="98"/>
      <c r="S10" s="100">
        <f>SUM(E10:R10)</f>
        <v>43738</v>
      </c>
      <c r="T10" s="99">
        <f t="shared" ref="T10:T17" si="0">S10+D10</f>
        <v>87910</v>
      </c>
      <c r="U10" s="99">
        <f>T10*12</f>
        <v>1054920</v>
      </c>
    </row>
    <row r="11" spans="1:22" ht="16.2" customHeight="1" x14ac:dyDescent="0.25">
      <c r="A11" s="97">
        <v>2</v>
      </c>
      <c r="B11" s="98" t="s">
        <v>54</v>
      </c>
      <c r="C11" s="98">
        <f>[1]штати!C24</f>
        <v>17</v>
      </c>
      <c r="D11" s="99">
        <f>[1]штати!F24</f>
        <v>121618</v>
      </c>
      <c r="E11" s="99"/>
      <c r="F11" s="98"/>
      <c r="G11" s="98"/>
      <c r="H11" s="98"/>
      <c r="I11" s="98">
        <f>[1]штати!N24</f>
        <v>36486</v>
      </c>
      <c r="J11" s="98"/>
      <c r="K11" s="98"/>
      <c r="L11" s="98"/>
      <c r="M11" s="98">
        <f>[1]штати!P24+[1]штати!Q24</f>
        <v>33839</v>
      </c>
      <c r="N11" s="98">
        <f>[1]штати!R24+[1]штати!S24</f>
        <v>21105</v>
      </c>
      <c r="O11" s="98"/>
      <c r="P11" s="98"/>
      <c r="Q11" s="98"/>
      <c r="R11" s="98"/>
      <c r="S11" s="100">
        <f t="shared" ref="S11:S17" si="1">SUM(E11:R11)</f>
        <v>91430</v>
      </c>
      <c r="T11" s="99">
        <f t="shared" si="0"/>
        <v>213048</v>
      </c>
      <c r="U11" s="99">
        <f t="shared" ref="U11:U17" si="2">T11*12</f>
        <v>2556576</v>
      </c>
    </row>
    <row r="12" spans="1:22" ht="16.2" customHeight="1" x14ac:dyDescent="0.25">
      <c r="A12" s="97">
        <v>3</v>
      </c>
      <c r="B12" s="98" t="s">
        <v>55</v>
      </c>
      <c r="C12" s="99">
        <f>[1]штати!C36</f>
        <v>962.8</v>
      </c>
      <c r="D12" s="99">
        <f>[1]ХПИ!F36</f>
        <v>5670293.5</v>
      </c>
      <c r="E12" s="99"/>
      <c r="F12" s="98">
        <f>[1]штати!K36</f>
        <v>17121</v>
      </c>
      <c r="G12" s="98"/>
      <c r="H12" s="98"/>
      <c r="I12" s="98">
        <f>[1]штати!N36</f>
        <v>1478478</v>
      </c>
      <c r="J12" s="98"/>
      <c r="K12" s="98">
        <f>[1]штати!L36</f>
        <v>16085</v>
      </c>
      <c r="L12" s="98"/>
      <c r="M12" s="100">
        <f>[1]штати!P36+[1]штати!Q36</f>
        <v>1082946</v>
      </c>
      <c r="N12" s="100">
        <f>[1]штати!R36+[1]штати!S36</f>
        <v>841392</v>
      </c>
      <c r="O12" s="98"/>
      <c r="P12" s="98">
        <f>[1]штати!U36</f>
        <v>16138</v>
      </c>
      <c r="Q12" s="98">
        <f>[1]штати!O36</f>
        <v>56519</v>
      </c>
      <c r="R12" s="98"/>
      <c r="S12" s="100">
        <f t="shared" si="1"/>
        <v>3508679</v>
      </c>
      <c r="T12" s="99">
        <f t="shared" si="0"/>
        <v>9178972.5</v>
      </c>
      <c r="U12" s="99">
        <f t="shared" si="2"/>
        <v>110147670</v>
      </c>
    </row>
    <row r="13" spans="1:22" ht="16.2" customHeight="1" x14ac:dyDescent="0.25">
      <c r="A13" s="97">
        <v>4</v>
      </c>
      <c r="B13" s="98" t="s">
        <v>56</v>
      </c>
      <c r="C13" s="98">
        <f>[1]штати!C38</f>
        <v>1</v>
      </c>
      <c r="D13" s="99">
        <f>[1]штати!F38</f>
        <v>3735</v>
      </c>
      <c r="E13" s="99"/>
      <c r="F13" s="98"/>
      <c r="G13" s="98"/>
      <c r="H13" s="98"/>
      <c r="I13" s="98">
        <f>[1]штати!N39</f>
        <v>1121</v>
      </c>
      <c r="J13" s="98"/>
      <c r="K13" s="98"/>
      <c r="L13" s="98"/>
      <c r="M13" s="98">
        <f>[1]штати!Q39</f>
        <v>934</v>
      </c>
      <c r="N13" s="98">
        <f>[1]штати!S39</f>
        <v>561</v>
      </c>
      <c r="O13" s="98"/>
      <c r="P13" s="98"/>
      <c r="Q13" s="98"/>
      <c r="R13" s="98"/>
      <c r="S13" s="100">
        <f t="shared" si="1"/>
        <v>2616</v>
      </c>
      <c r="T13" s="99">
        <f t="shared" si="0"/>
        <v>6351</v>
      </c>
      <c r="U13" s="99">
        <f t="shared" si="2"/>
        <v>76212</v>
      </c>
    </row>
    <row r="14" spans="1:22" ht="16.2" customHeight="1" x14ac:dyDescent="0.25">
      <c r="A14" s="97">
        <v>5</v>
      </c>
      <c r="B14" s="101" t="s">
        <v>57</v>
      </c>
      <c r="C14" s="98">
        <v>204.5</v>
      </c>
      <c r="D14" s="99">
        <v>764137.5</v>
      </c>
      <c r="E14" s="99"/>
      <c r="F14" s="99"/>
      <c r="G14" s="100">
        <v>151585</v>
      </c>
      <c r="H14" s="99"/>
      <c r="I14" s="100">
        <v>213945</v>
      </c>
      <c r="J14" s="98"/>
      <c r="K14" s="98"/>
      <c r="L14" s="98"/>
      <c r="M14" s="98">
        <v>1013</v>
      </c>
      <c r="N14" s="98">
        <v>4169</v>
      </c>
      <c r="O14" s="98"/>
      <c r="P14" s="98"/>
      <c r="Q14" s="98"/>
      <c r="R14" s="98"/>
      <c r="S14" s="100">
        <f t="shared" si="1"/>
        <v>370712</v>
      </c>
      <c r="T14" s="99">
        <f t="shared" si="0"/>
        <v>1134849.5</v>
      </c>
      <c r="U14" s="99">
        <f t="shared" si="2"/>
        <v>13618194</v>
      </c>
    </row>
    <row r="15" spans="1:22" ht="16.2" customHeight="1" x14ac:dyDescent="0.25">
      <c r="A15" s="97">
        <v>6</v>
      </c>
      <c r="B15" s="101" t="s">
        <v>58</v>
      </c>
      <c r="C15" s="99">
        <v>1055.8</v>
      </c>
      <c r="D15" s="99">
        <v>3086457.5</v>
      </c>
      <c r="E15" s="99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>
        <v>855605</v>
      </c>
      <c r="S15" s="100">
        <f t="shared" si="1"/>
        <v>855605</v>
      </c>
      <c r="T15" s="99">
        <f t="shared" si="0"/>
        <v>3942062.5</v>
      </c>
      <c r="U15" s="99">
        <f t="shared" si="2"/>
        <v>47304750</v>
      </c>
    </row>
    <row r="16" spans="1:22" ht="16.2" customHeight="1" x14ac:dyDescent="0.25">
      <c r="A16" s="97">
        <v>7</v>
      </c>
      <c r="B16" s="101" t="s">
        <v>59</v>
      </c>
      <c r="C16" s="99">
        <v>57</v>
      </c>
      <c r="D16" s="99">
        <v>206094</v>
      </c>
      <c r="E16" s="99"/>
      <c r="F16" s="98"/>
      <c r="G16" s="98"/>
      <c r="H16" s="98">
        <v>103050</v>
      </c>
      <c r="I16" s="100">
        <v>50504</v>
      </c>
      <c r="J16" s="98"/>
      <c r="K16" s="98"/>
      <c r="L16" s="98"/>
      <c r="M16" s="100">
        <v>1137</v>
      </c>
      <c r="N16" s="100">
        <v>682</v>
      </c>
      <c r="O16" s="98"/>
      <c r="P16" s="98"/>
      <c r="Q16" s="98"/>
      <c r="R16" s="99"/>
      <c r="S16" s="100">
        <f t="shared" si="1"/>
        <v>155373</v>
      </c>
      <c r="T16" s="99">
        <f t="shared" si="0"/>
        <v>361467</v>
      </c>
      <c r="U16" s="99">
        <f t="shared" si="2"/>
        <v>4337604</v>
      </c>
    </row>
    <row r="17" spans="1:21" ht="16.2" customHeight="1" x14ac:dyDescent="0.25">
      <c r="A17" s="97">
        <v>8</v>
      </c>
      <c r="B17" s="102" t="s">
        <v>60</v>
      </c>
      <c r="C17" s="98">
        <v>671.5</v>
      </c>
      <c r="D17" s="98">
        <v>1335832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>
        <v>25743</v>
      </c>
      <c r="P17" s="98"/>
      <c r="Q17" s="100">
        <f>[1]ХПИ!V406</f>
        <v>108345</v>
      </c>
      <c r="R17" s="99">
        <v>1138419.5</v>
      </c>
      <c r="S17" s="100">
        <f t="shared" si="1"/>
        <v>1272507.5</v>
      </c>
      <c r="T17" s="99">
        <f t="shared" si="0"/>
        <v>2608339.5</v>
      </c>
      <c r="U17" s="99">
        <f t="shared" si="2"/>
        <v>31300074</v>
      </c>
    </row>
    <row r="18" spans="1:21" ht="22.2" customHeight="1" x14ac:dyDescent="0.25">
      <c r="A18" s="98"/>
      <c r="B18" s="103" t="s">
        <v>61</v>
      </c>
      <c r="C18" s="99">
        <f>SUM(C10:C17)</f>
        <v>2975.6</v>
      </c>
      <c r="D18" s="99">
        <f t="shared" ref="D18:U18" si="3">SUM(D10:D17)</f>
        <v>11232339.5</v>
      </c>
      <c r="E18" s="100">
        <f t="shared" si="3"/>
        <v>3841</v>
      </c>
      <c r="F18" s="100">
        <f t="shared" si="3"/>
        <v>20041</v>
      </c>
      <c r="G18" s="100">
        <f t="shared" si="3"/>
        <v>151585</v>
      </c>
      <c r="H18" s="100">
        <f t="shared" si="3"/>
        <v>103050</v>
      </c>
      <c r="I18" s="100">
        <f t="shared" si="3"/>
        <v>1793786</v>
      </c>
      <c r="J18" s="100">
        <f t="shared" si="3"/>
        <v>0</v>
      </c>
      <c r="K18" s="100">
        <f t="shared" si="3"/>
        <v>16085</v>
      </c>
      <c r="L18" s="100">
        <f t="shared" si="3"/>
        <v>0</v>
      </c>
      <c r="M18" s="100">
        <f t="shared" si="3"/>
        <v>1133280</v>
      </c>
      <c r="N18" s="100">
        <f t="shared" si="3"/>
        <v>878223</v>
      </c>
      <c r="O18" s="100">
        <f t="shared" si="3"/>
        <v>25743</v>
      </c>
      <c r="P18" s="100">
        <f t="shared" si="3"/>
        <v>16138</v>
      </c>
      <c r="Q18" s="100">
        <f t="shared" si="3"/>
        <v>164864</v>
      </c>
      <c r="R18" s="99">
        <f t="shared" si="3"/>
        <v>1994024.5</v>
      </c>
      <c r="S18" s="99">
        <f t="shared" si="3"/>
        <v>6300660.5</v>
      </c>
      <c r="T18" s="99">
        <f t="shared" si="3"/>
        <v>17533000</v>
      </c>
      <c r="U18" s="99">
        <f t="shared" si="3"/>
        <v>210396000</v>
      </c>
    </row>
    <row r="19" spans="1:21" ht="14.4" customHeight="1" x14ac:dyDescent="0.25">
      <c r="A19" s="98"/>
      <c r="B19" s="103" t="s">
        <v>62</v>
      </c>
      <c r="C19" s="9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99"/>
      <c r="U19" s="99">
        <f>[1]ХПИ!Z404</f>
        <v>763600</v>
      </c>
    </row>
    <row r="20" spans="1:21" ht="14.4" customHeight="1" x14ac:dyDescent="0.25">
      <c r="A20" s="98"/>
      <c r="B20" s="103" t="str">
        <f>[1]ХПИ!B405</f>
        <v>Доплата на оздоровлення</v>
      </c>
      <c r="C20" s="99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99"/>
      <c r="U20" s="99">
        <f>[1]ХПИ!Z405</f>
        <v>6808200</v>
      </c>
    </row>
    <row r="21" spans="1:21" ht="22.2" customHeight="1" x14ac:dyDescent="0.25">
      <c r="A21" s="98"/>
      <c r="B21" s="104" t="s">
        <v>37</v>
      </c>
      <c r="C21" s="105">
        <f t="shared" ref="C21:T21" si="4">C18</f>
        <v>2975.6</v>
      </c>
      <c r="D21" s="105">
        <f t="shared" si="4"/>
        <v>11232339.5</v>
      </c>
      <c r="E21" s="106">
        <f t="shared" si="4"/>
        <v>3841</v>
      </c>
      <c r="F21" s="106">
        <f t="shared" si="4"/>
        <v>20041</v>
      </c>
      <c r="G21" s="106">
        <f t="shared" si="4"/>
        <v>151585</v>
      </c>
      <c r="H21" s="106">
        <f t="shared" si="4"/>
        <v>103050</v>
      </c>
      <c r="I21" s="106">
        <f t="shared" si="4"/>
        <v>1793786</v>
      </c>
      <c r="J21" s="106">
        <f t="shared" si="4"/>
        <v>0</v>
      </c>
      <c r="K21" s="106">
        <f t="shared" si="4"/>
        <v>16085</v>
      </c>
      <c r="L21" s="106">
        <f t="shared" si="4"/>
        <v>0</v>
      </c>
      <c r="M21" s="106">
        <f t="shared" si="4"/>
        <v>1133280</v>
      </c>
      <c r="N21" s="106">
        <f t="shared" si="4"/>
        <v>878223</v>
      </c>
      <c r="O21" s="106">
        <f t="shared" si="4"/>
        <v>25743</v>
      </c>
      <c r="P21" s="106">
        <f t="shared" si="4"/>
        <v>16138</v>
      </c>
      <c r="Q21" s="106">
        <f t="shared" si="4"/>
        <v>164864</v>
      </c>
      <c r="R21" s="105">
        <f t="shared" si="4"/>
        <v>1994024.5</v>
      </c>
      <c r="S21" s="105">
        <f t="shared" si="4"/>
        <v>6300660.5</v>
      </c>
      <c r="T21" s="105">
        <f t="shared" si="4"/>
        <v>17533000</v>
      </c>
      <c r="U21" s="105">
        <f>U19+U18+U20</f>
        <v>217967800</v>
      </c>
    </row>
    <row r="22" spans="1:21" s="110" customFormat="1" ht="16.2" customHeight="1" x14ac:dyDescent="0.25">
      <c r="A22" s="107" t="s">
        <v>38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/>
    </row>
    <row r="23" spans="1:21" s="110" customFormat="1" ht="13.5" customHeight="1" x14ac:dyDescent="0.25">
      <c r="A23" s="97">
        <v>1</v>
      </c>
      <c r="B23" s="98" t="s">
        <v>53</v>
      </c>
      <c r="C23" s="98">
        <f>[1]ХПИ!C412</f>
        <v>2</v>
      </c>
      <c r="D23" s="99">
        <f>[1]ХПИ!F411+[1]ХПИ!F412</f>
        <v>14596</v>
      </c>
      <c r="E23" s="100">
        <f>[1]ХПИ!G411</f>
        <v>7682</v>
      </c>
      <c r="F23" s="98"/>
      <c r="G23" s="98"/>
      <c r="H23" s="98"/>
      <c r="I23" s="98">
        <f>[1]ХПИ!N411+[1]ХПИ!N412</f>
        <v>2920</v>
      </c>
      <c r="J23" s="98">
        <f>[1]ХПИ!J411+[1]ХПИ!J412</f>
        <v>2248</v>
      </c>
      <c r="K23" s="98"/>
      <c r="L23" s="98"/>
      <c r="M23" s="98">
        <f>[1]ХПИ!P412+[1]ХПИ!Q412</f>
        <v>4234</v>
      </c>
      <c r="N23" s="98">
        <f>[1]ХПИ!R412</f>
        <v>3649</v>
      </c>
      <c r="O23" s="98"/>
      <c r="P23" s="98"/>
      <c r="Q23" s="98"/>
      <c r="R23" s="98"/>
      <c r="S23" s="100">
        <f>SUM(E23:R23)</f>
        <v>20733</v>
      </c>
      <c r="T23" s="99">
        <f t="shared" ref="T23:T30" si="5">S23+D23</f>
        <v>35329</v>
      </c>
      <c r="U23" s="99">
        <f>T23*12</f>
        <v>423948</v>
      </c>
    </row>
    <row r="24" spans="1:21" s="110" customFormat="1" ht="12" customHeight="1" x14ac:dyDescent="0.25">
      <c r="A24" s="97">
        <v>2</v>
      </c>
      <c r="B24" s="98" t="s">
        <v>54</v>
      </c>
      <c r="C24" s="98">
        <f>[1]ХПИ!C413</f>
        <v>2</v>
      </c>
      <c r="D24" s="99">
        <f>[1]ХПИ!F413</f>
        <v>14308</v>
      </c>
      <c r="E24" s="99"/>
      <c r="F24" s="98"/>
      <c r="G24" s="98"/>
      <c r="H24" s="98"/>
      <c r="I24" s="98">
        <f>[1]ХПИ!N413</f>
        <v>4293</v>
      </c>
      <c r="J24" s="98">
        <f>[1]ХПИ!J413</f>
        <v>716</v>
      </c>
      <c r="K24" s="98"/>
      <c r="L24" s="98"/>
      <c r="M24" s="98">
        <f>[1]ХПИ!P413+[1]ХПИ!Q413</f>
        <v>4150</v>
      </c>
      <c r="N24" s="98">
        <f>[1]ХПИ!R413+[1]ХПИ!S413</f>
        <v>2863</v>
      </c>
      <c r="O24" s="98"/>
      <c r="P24" s="98"/>
      <c r="Q24" s="98"/>
      <c r="R24" s="98"/>
      <c r="S24" s="100">
        <f t="shared" ref="S24:S30" si="6">SUM(E24:R24)</f>
        <v>12022</v>
      </c>
      <c r="T24" s="99">
        <f t="shared" si="5"/>
        <v>26330</v>
      </c>
      <c r="U24" s="99">
        <f t="shared" ref="U24:U29" si="7">T24*12</f>
        <v>315960</v>
      </c>
    </row>
    <row r="25" spans="1:21" s="110" customFormat="1" ht="10.5" customHeight="1" x14ac:dyDescent="0.25">
      <c r="A25" s="97">
        <v>3</v>
      </c>
      <c r="B25" s="98" t="s">
        <v>55</v>
      </c>
      <c r="C25" s="99">
        <f>[1]штати!C427</f>
        <v>486</v>
      </c>
      <c r="D25" s="99">
        <f>[1]штати!F427</f>
        <v>2651375.5</v>
      </c>
      <c r="E25" s="99"/>
      <c r="F25" s="100"/>
      <c r="G25" s="100"/>
      <c r="H25" s="100"/>
      <c r="I25" s="100">
        <f>[1]штати!N427</f>
        <v>529002</v>
      </c>
      <c r="J25" s="100">
        <f>[1]ХПИ!J427</f>
        <v>3243</v>
      </c>
      <c r="K25" s="100">
        <f>[1]штати!L427</f>
        <v>1967</v>
      </c>
      <c r="L25" s="100">
        <f>[1]штати!M427</f>
        <v>34856</v>
      </c>
      <c r="M25" s="100">
        <f>[1]штати!P427+[1]штати!Q427</f>
        <v>206707</v>
      </c>
      <c r="N25" s="100">
        <f>[1]штати!R427+[1]штати!S427</f>
        <v>220233</v>
      </c>
      <c r="O25" s="98"/>
      <c r="P25" s="100">
        <f>[1]штати!U427</f>
        <v>2673</v>
      </c>
      <c r="Q25" s="100">
        <f>[1]штати!O427</f>
        <v>28039</v>
      </c>
      <c r="R25" s="100"/>
      <c r="S25" s="100">
        <f t="shared" si="6"/>
        <v>1026720</v>
      </c>
      <c r="T25" s="99">
        <f t="shared" si="5"/>
        <v>3678095.5</v>
      </c>
      <c r="U25" s="99">
        <f t="shared" si="7"/>
        <v>44137146</v>
      </c>
    </row>
    <row r="26" spans="1:21" s="110" customFormat="1" ht="10.5" customHeight="1" x14ac:dyDescent="0.25">
      <c r="A26" s="97">
        <v>4</v>
      </c>
      <c r="B26" s="98" t="s">
        <v>56</v>
      </c>
      <c r="C26" s="99">
        <f>[1]штати!C432</f>
        <v>1.5</v>
      </c>
      <c r="D26" s="99">
        <f>[1]штати!F432</f>
        <v>10006.5</v>
      </c>
      <c r="E26" s="99"/>
      <c r="F26" s="98"/>
      <c r="G26" s="98"/>
      <c r="H26" s="98"/>
      <c r="I26" s="100">
        <f>[1]штати!N432</f>
        <v>3003</v>
      </c>
      <c r="J26" s="98"/>
      <c r="K26" s="98"/>
      <c r="L26" s="98"/>
      <c r="M26" s="100">
        <f>[1]штати!Q432</f>
        <v>2502</v>
      </c>
      <c r="N26" s="100">
        <f>[1]штати!S432</f>
        <v>1502</v>
      </c>
      <c r="O26" s="98"/>
      <c r="P26" s="98"/>
      <c r="Q26" s="98"/>
      <c r="R26" s="98"/>
      <c r="S26" s="100">
        <f t="shared" si="6"/>
        <v>7007</v>
      </c>
      <c r="T26" s="99">
        <f t="shared" si="5"/>
        <v>17013.5</v>
      </c>
      <c r="U26" s="99">
        <f t="shared" si="7"/>
        <v>204162</v>
      </c>
    </row>
    <row r="27" spans="1:21" s="110" customFormat="1" ht="12" customHeight="1" x14ac:dyDescent="0.25">
      <c r="A27" s="97">
        <v>5</v>
      </c>
      <c r="B27" s="101" t="s">
        <v>57</v>
      </c>
      <c r="C27" s="98">
        <v>38.25</v>
      </c>
      <c r="D27" s="98">
        <v>115566.75</v>
      </c>
      <c r="E27" s="98"/>
      <c r="F27" s="98"/>
      <c r="G27" s="98">
        <v>23122</v>
      </c>
      <c r="H27" s="98"/>
      <c r="I27" s="98">
        <v>11962</v>
      </c>
      <c r="J27" s="98"/>
      <c r="K27" s="98"/>
      <c r="L27" s="98"/>
      <c r="M27" s="98"/>
      <c r="N27" s="98">
        <v>600</v>
      </c>
      <c r="O27" s="98">
        <v>5760</v>
      </c>
      <c r="P27" s="98"/>
      <c r="Q27" s="98"/>
      <c r="R27" s="99">
        <v>9179</v>
      </c>
      <c r="S27" s="100">
        <f t="shared" si="6"/>
        <v>50623</v>
      </c>
      <c r="T27" s="99">
        <f t="shared" si="5"/>
        <v>166189.75</v>
      </c>
      <c r="U27" s="99">
        <f t="shared" si="7"/>
        <v>1994277</v>
      </c>
    </row>
    <row r="28" spans="1:21" s="110" customFormat="1" ht="12.75" customHeight="1" x14ac:dyDescent="0.25">
      <c r="A28" s="97">
        <v>6</v>
      </c>
      <c r="B28" s="101" t="s">
        <v>58</v>
      </c>
      <c r="C28" s="98">
        <v>314</v>
      </c>
      <c r="D28" s="98">
        <v>809926.25</v>
      </c>
      <c r="E28" s="98"/>
      <c r="F28" s="98">
        <v>1537</v>
      </c>
      <c r="G28" s="98"/>
      <c r="H28" s="98"/>
      <c r="I28" s="98">
        <v>2480</v>
      </c>
      <c r="J28" s="98">
        <v>3176</v>
      </c>
      <c r="K28" s="98"/>
      <c r="L28" s="98"/>
      <c r="M28" s="98"/>
      <c r="N28" s="98">
        <v>1921</v>
      </c>
      <c r="O28" s="98">
        <v>16062</v>
      </c>
      <c r="P28" s="98"/>
      <c r="Q28" s="98">
        <v>66681</v>
      </c>
      <c r="R28" s="99">
        <v>361706.75</v>
      </c>
      <c r="S28" s="99">
        <f t="shared" si="6"/>
        <v>453563.75</v>
      </c>
      <c r="T28" s="99">
        <f t="shared" si="5"/>
        <v>1263490</v>
      </c>
      <c r="U28" s="99">
        <f t="shared" si="7"/>
        <v>15161880</v>
      </c>
    </row>
    <row r="29" spans="1:21" s="110" customFormat="1" ht="12.75" customHeight="1" x14ac:dyDescent="0.25">
      <c r="A29" s="97">
        <v>7</v>
      </c>
      <c r="B29" s="101" t="s">
        <v>59</v>
      </c>
      <c r="C29" s="98">
        <v>16</v>
      </c>
      <c r="D29" s="98">
        <v>52100</v>
      </c>
      <c r="E29" s="98"/>
      <c r="F29" s="98"/>
      <c r="G29" s="98"/>
      <c r="H29" s="98">
        <v>26052</v>
      </c>
      <c r="I29" s="98">
        <v>11117</v>
      </c>
      <c r="J29" s="98">
        <v>400</v>
      </c>
      <c r="K29" s="98"/>
      <c r="L29" s="98">
        <v>305</v>
      </c>
      <c r="M29" s="98"/>
      <c r="N29" s="98"/>
      <c r="O29" s="98"/>
      <c r="P29" s="98"/>
      <c r="Q29" s="98"/>
      <c r="R29" s="99"/>
      <c r="S29" s="100">
        <f t="shared" si="6"/>
        <v>37874</v>
      </c>
      <c r="T29" s="99">
        <f t="shared" si="5"/>
        <v>89974</v>
      </c>
      <c r="U29" s="99">
        <f t="shared" si="7"/>
        <v>1079688</v>
      </c>
    </row>
    <row r="30" spans="1:21" s="110" customFormat="1" ht="12" customHeight="1" x14ac:dyDescent="0.25">
      <c r="A30" s="97">
        <v>8</v>
      </c>
      <c r="B30" s="102" t="s">
        <v>60</v>
      </c>
      <c r="C30" s="99">
        <v>294.5</v>
      </c>
      <c r="D30" s="99">
        <v>589518.5</v>
      </c>
      <c r="E30" s="99"/>
      <c r="F30" s="98"/>
      <c r="G30" s="98"/>
      <c r="H30" s="98"/>
      <c r="I30" s="98"/>
      <c r="J30" s="98"/>
      <c r="K30" s="98"/>
      <c r="L30" s="98"/>
      <c r="M30" s="98"/>
      <c r="N30" s="98"/>
      <c r="O30" s="98">
        <v>11654</v>
      </c>
      <c r="P30" s="98"/>
      <c r="Q30" s="98">
        <v>98031</v>
      </c>
      <c r="R30" s="99">
        <v>480515</v>
      </c>
      <c r="S30" s="100">
        <f t="shared" si="6"/>
        <v>590200</v>
      </c>
      <c r="T30" s="99">
        <f t="shared" si="5"/>
        <v>1179718.5</v>
      </c>
      <c r="U30" s="99">
        <f>T30*12-37230</f>
        <v>14119392</v>
      </c>
    </row>
    <row r="31" spans="1:21" s="110" customFormat="1" ht="19.5" customHeight="1" x14ac:dyDescent="0.25">
      <c r="A31" s="98"/>
      <c r="B31" s="103" t="s">
        <v>61</v>
      </c>
      <c r="C31" s="99">
        <f>SUM(C23:C30)</f>
        <v>1154.25</v>
      </c>
      <c r="D31" s="99">
        <f t="shared" ref="D31:U31" si="8">SUM(D23:D30)</f>
        <v>4257397.5</v>
      </c>
      <c r="E31" s="100">
        <f t="shared" si="8"/>
        <v>7682</v>
      </c>
      <c r="F31" s="100">
        <f t="shared" si="8"/>
        <v>1537</v>
      </c>
      <c r="G31" s="100">
        <f t="shared" si="8"/>
        <v>23122</v>
      </c>
      <c r="H31" s="100">
        <f t="shared" si="8"/>
        <v>26052</v>
      </c>
      <c r="I31" s="100">
        <f t="shared" si="8"/>
        <v>564777</v>
      </c>
      <c r="J31" s="100">
        <f t="shared" si="8"/>
        <v>9783</v>
      </c>
      <c r="K31" s="100">
        <f t="shared" si="8"/>
        <v>1967</v>
      </c>
      <c r="L31" s="100">
        <f t="shared" si="8"/>
        <v>35161</v>
      </c>
      <c r="M31" s="100">
        <f t="shared" si="8"/>
        <v>217593</v>
      </c>
      <c r="N31" s="100">
        <f t="shared" si="8"/>
        <v>230768</v>
      </c>
      <c r="O31" s="100">
        <f t="shared" si="8"/>
        <v>33476</v>
      </c>
      <c r="P31" s="100">
        <f t="shared" si="8"/>
        <v>2673</v>
      </c>
      <c r="Q31" s="100">
        <f t="shared" si="8"/>
        <v>192751</v>
      </c>
      <c r="R31" s="99">
        <f t="shared" si="8"/>
        <v>851400.75</v>
      </c>
      <c r="S31" s="99">
        <f t="shared" si="8"/>
        <v>2198742.75</v>
      </c>
      <c r="T31" s="99">
        <f t="shared" si="8"/>
        <v>6456140.25</v>
      </c>
      <c r="U31" s="99">
        <f t="shared" si="8"/>
        <v>77436453</v>
      </c>
    </row>
    <row r="32" spans="1:21" s="110" customFormat="1" ht="12.6" customHeight="1" x14ac:dyDescent="0.25">
      <c r="A32" s="98"/>
      <c r="B32" s="98" t="s">
        <v>63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9">
        <f>[1]штати!Y428</f>
        <v>104574.33</v>
      </c>
      <c r="U32" s="99">
        <f>[1]штати!Z428</f>
        <v>1254892</v>
      </c>
    </row>
    <row r="33" spans="1:21" s="110" customFormat="1" ht="15" customHeight="1" x14ac:dyDescent="0.25">
      <c r="A33" s="98"/>
      <c r="B33" s="103" t="s">
        <v>62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99">
        <f>[1]ХПИ!Z697</f>
        <v>35000</v>
      </c>
    </row>
    <row r="34" spans="1:21" s="110" customFormat="1" ht="12.6" customHeight="1" x14ac:dyDescent="0.25">
      <c r="A34" s="98"/>
      <c r="B34" s="103" t="s">
        <v>64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9"/>
      <c r="U34" s="99">
        <f>[1]ХПИ!Z698</f>
        <v>473655</v>
      </c>
    </row>
    <row r="35" spans="1:21" s="110" customFormat="1" ht="20.25" customHeight="1" x14ac:dyDescent="0.25">
      <c r="A35" s="98"/>
      <c r="B35" s="104" t="s">
        <v>65</v>
      </c>
      <c r="C35" s="105">
        <f t="shared" ref="C35:T35" si="9">SUM(C31:C32)</f>
        <v>1154.25</v>
      </c>
      <c r="D35" s="105">
        <f t="shared" si="9"/>
        <v>4257397.5</v>
      </c>
      <c r="E35" s="106">
        <f t="shared" si="9"/>
        <v>7682</v>
      </c>
      <c r="F35" s="106">
        <f t="shared" si="9"/>
        <v>1537</v>
      </c>
      <c r="G35" s="106">
        <f t="shared" si="9"/>
        <v>23122</v>
      </c>
      <c r="H35" s="106">
        <f t="shared" si="9"/>
        <v>26052</v>
      </c>
      <c r="I35" s="106">
        <f t="shared" si="9"/>
        <v>564777</v>
      </c>
      <c r="J35" s="106">
        <f t="shared" si="9"/>
        <v>9783</v>
      </c>
      <c r="K35" s="106">
        <f t="shared" si="9"/>
        <v>1967</v>
      </c>
      <c r="L35" s="106">
        <f t="shared" si="9"/>
        <v>35161</v>
      </c>
      <c r="M35" s="106">
        <f t="shared" si="9"/>
        <v>217593</v>
      </c>
      <c r="N35" s="106">
        <f t="shared" si="9"/>
        <v>230768</v>
      </c>
      <c r="O35" s="106">
        <f t="shared" si="9"/>
        <v>33476</v>
      </c>
      <c r="P35" s="106">
        <f t="shared" si="9"/>
        <v>2673</v>
      </c>
      <c r="Q35" s="106">
        <f t="shared" si="9"/>
        <v>192751</v>
      </c>
      <c r="R35" s="105">
        <f t="shared" si="9"/>
        <v>851400.75</v>
      </c>
      <c r="S35" s="105">
        <f t="shared" si="9"/>
        <v>2198742.75</v>
      </c>
      <c r="T35" s="105">
        <f t="shared" si="9"/>
        <v>6560714.5800000001</v>
      </c>
      <c r="U35" s="105">
        <f>U31+U32+U33+U34</f>
        <v>79200000</v>
      </c>
    </row>
    <row r="36" spans="1:21" s="110" customFormat="1" ht="15.75" customHeight="1" x14ac:dyDescent="0.25">
      <c r="A36" s="111"/>
      <c r="B36" s="112" t="s">
        <v>40</v>
      </c>
      <c r="C36" s="105">
        <f t="shared" ref="C36:U36" si="10">C21+C35</f>
        <v>4129.8500000000004</v>
      </c>
      <c r="D36" s="105">
        <f t="shared" si="10"/>
        <v>15489737</v>
      </c>
      <c r="E36" s="106">
        <f t="shared" si="10"/>
        <v>11523</v>
      </c>
      <c r="F36" s="106">
        <f t="shared" si="10"/>
        <v>21578</v>
      </c>
      <c r="G36" s="106">
        <f t="shared" si="10"/>
        <v>174707</v>
      </c>
      <c r="H36" s="106">
        <f t="shared" si="10"/>
        <v>129102</v>
      </c>
      <c r="I36" s="106">
        <f t="shared" si="10"/>
        <v>2358563</v>
      </c>
      <c r="J36" s="106">
        <f t="shared" si="10"/>
        <v>9783</v>
      </c>
      <c r="K36" s="106">
        <f t="shared" si="10"/>
        <v>18052</v>
      </c>
      <c r="L36" s="106">
        <f t="shared" si="10"/>
        <v>35161</v>
      </c>
      <c r="M36" s="106">
        <f t="shared" si="10"/>
        <v>1350873</v>
      </c>
      <c r="N36" s="106">
        <f t="shared" si="10"/>
        <v>1108991</v>
      </c>
      <c r="O36" s="106">
        <f t="shared" si="10"/>
        <v>59219</v>
      </c>
      <c r="P36" s="106">
        <f t="shared" si="10"/>
        <v>18811</v>
      </c>
      <c r="Q36" s="106">
        <f t="shared" si="10"/>
        <v>357615</v>
      </c>
      <c r="R36" s="105">
        <f t="shared" si="10"/>
        <v>2845425.25</v>
      </c>
      <c r="S36" s="105">
        <f t="shared" si="10"/>
        <v>8499403.25</v>
      </c>
      <c r="T36" s="105">
        <f t="shared" si="10"/>
        <v>24093714.579999998</v>
      </c>
      <c r="U36" s="105">
        <f t="shared" si="10"/>
        <v>297167800</v>
      </c>
    </row>
    <row r="37" spans="1:21" s="110" customFormat="1" ht="9.75" customHeight="1" x14ac:dyDescent="0.25"/>
    <row r="38" spans="1:21" s="110" customFormat="1" ht="1.5" hidden="1" customHeight="1" x14ac:dyDescent="0.25"/>
    <row r="39" spans="1:21" s="110" customFormat="1" ht="21.6" customHeight="1" x14ac:dyDescent="0.25">
      <c r="B39" s="113" t="s">
        <v>41</v>
      </c>
      <c r="G39" s="113" t="s">
        <v>42</v>
      </c>
      <c r="L39" s="110" t="s">
        <v>43</v>
      </c>
      <c r="S39" s="110" t="s">
        <v>44</v>
      </c>
    </row>
    <row r="40" spans="1:21" s="110" customFormat="1" ht="15" x14ac:dyDescent="0.25"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1:21" s="110" customFormat="1" x14ac:dyDescent="0.25"/>
    <row r="42" spans="1:21" s="110" customFormat="1" x14ac:dyDescent="0.25"/>
    <row r="43" spans="1:21" s="110" customFormat="1" x14ac:dyDescent="0.25"/>
    <row r="44" spans="1:21" s="110" customFormat="1" x14ac:dyDescent="0.25"/>
    <row r="45" spans="1:21" s="110" customFormat="1" x14ac:dyDescent="0.25"/>
    <row r="46" spans="1:21" s="110" customFormat="1" x14ac:dyDescent="0.25"/>
    <row r="47" spans="1:21" s="110" customFormat="1" x14ac:dyDescent="0.25"/>
  </sheetData>
  <mergeCells count="22">
    <mergeCell ref="O5:O7"/>
    <mergeCell ref="P5:P7"/>
    <mergeCell ref="Q5:Q7"/>
    <mergeCell ref="R5:R7"/>
    <mergeCell ref="A9:U9"/>
    <mergeCell ref="A22:U22"/>
    <mergeCell ref="I5:I7"/>
    <mergeCell ref="J5:J7"/>
    <mergeCell ref="K5:K7"/>
    <mergeCell ref="L5:L7"/>
    <mergeCell ref="M5:M7"/>
    <mergeCell ref="N5:N7"/>
    <mergeCell ref="B1:T1"/>
    <mergeCell ref="A2:T2"/>
    <mergeCell ref="C4:C7"/>
    <mergeCell ref="D4:D7"/>
    <mergeCell ref="E4:K4"/>
    <mergeCell ref="M4:Q4"/>
    <mergeCell ref="E5:E7"/>
    <mergeCell ref="F5:F7"/>
    <mergeCell ref="G5:G7"/>
    <mergeCell ref="H5:H7"/>
  </mergeCells>
  <pageMargins left="0.2" right="0.19" top="0" bottom="0" header="0" footer="0.51181102362204722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Q42"/>
  <sheetViews>
    <sheetView tabSelected="1" view="pageBreakPreview" zoomScaleNormal="100" workbookViewId="0">
      <selection activeCell="O19" sqref="O19"/>
    </sheetView>
  </sheetViews>
  <sheetFormatPr defaultColWidth="9.109375" defaultRowHeight="13.2" x14ac:dyDescent="0.25"/>
  <cols>
    <col min="1" max="1" width="5.109375" style="1" customWidth="1"/>
    <col min="2" max="2" width="20.5546875" style="1" customWidth="1"/>
    <col min="3" max="3" width="7.88671875" style="1" customWidth="1"/>
    <col min="4" max="4" width="11" style="1" customWidth="1"/>
    <col min="5" max="5" width="7.5546875" style="1" customWidth="1"/>
    <col min="6" max="6" width="7.44140625" style="1" customWidth="1"/>
    <col min="7" max="7" width="9" style="1" customWidth="1"/>
    <col min="8" max="8" width="6.44140625" style="1" customWidth="1"/>
    <col min="9" max="9" width="6" style="1" customWidth="1"/>
    <col min="10" max="10" width="6.5546875" style="1" customWidth="1"/>
    <col min="11" max="11" width="9" style="1" customWidth="1"/>
    <col min="12" max="12" width="8.44140625" style="1" customWidth="1"/>
    <col min="13" max="13" width="6" style="1" customWidth="1"/>
    <col min="14" max="14" width="6.33203125" style="1" customWidth="1"/>
    <col min="15" max="15" width="7.109375" style="1" customWidth="1"/>
    <col min="16" max="16" width="10.44140625" style="1" customWidth="1"/>
    <col min="17" max="17" width="10.88671875" style="1" customWidth="1"/>
    <col min="18" max="16384" width="9.109375" style="1"/>
  </cols>
  <sheetData>
    <row r="1" spans="1:17" ht="17.399999999999999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3" spans="1:17" ht="17.399999999999999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6" spans="1:17" ht="15.6" x14ac:dyDescent="0.3">
      <c r="B6" s="5"/>
    </row>
    <row r="7" spans="1:17" ht="12.75" customHeight="1" x14ac:dyDescent="0.25">
      <c r="A7" s="6" t="s">
        <v>2</v>
      </c>
      <c r="B7" s="7" t="s">
        <v>3</v>
      </c>
      <c r="C7" s="8" t="s">
        <v>4</v>
      </c>
      <c r="D7" s="9" t="s">
        <v>5</v>
      </c>
      <c r="E7" s="10" t="s">
        <v>6</v>
      </c>
      <c r="F7" s="11"/>
      <c r="G7" s="11"/>
      <c r="H7" s="11"/>
      <c r="I7" s="11"/>
      <c r="J7" s="12"/>
      <c r="K7" s="13" t="s">
        <v>7</v>
      </c>
      <c r="L7" s="14"/>
      <c r="M7" s="14"/>
      <c r="N7" s="14"/>
      <c r="O7" s="15"/>
      <c r="P7" s="6" t="s">
        <v>8</v>
      </c>
      <c r="Q7" s="16" t="s">
        <v>9</v>
      </c>
    </row>
    <row r="8" spans="1:17" ht="12.75" customHeight="1" x14ac:dyDescent="0.25">
      <c r="A8" s="17"/>
      <c r="B8" s="18" t="s">
        <v>10</v>
      </c>
      <c r="C8" s="19"/>
      <c r="D8" s="20"/>
      <c r="E8" s="21" t="s">
        <v>11</v>
      </c>
      <c r="F8" s="22" t="s">
        <v>12</v>
      </c>
      <c r="G8" s="22" t="s">
        <v>13</v>
      </c>
      <c r="H8" s="22" t="s">
        <v>14</v>
      </c>
      <c r="I8" s="22" t="s">
        <v>15</v>
      </c>
      <c r="J8" s="22" t="s">
        <v>16</v>
      </c>
      <c r="K8" s="23"/>
      <c r="L8" s="23"/>
      <c r="M8" s="24" t="s">
        <v>17</v>
      </c>
      <c r="N8" s="24" t="s">
        <v>18</v>
      </c>
      <c r="O8" s="24" t="s">
        <v>19</v>
      </c>
      <c r="P8" s="25" t="s">
        <v>20</v>
      </c>
      <c r="Q8" s="18" t="s">
        <v>21</v>
      </c>
    </row>
    <row r="9" spans="1:17" x14ac:dyDescent="0.25">
      <c r="A9" s="17"/>
      <c r="B9" s="26"/>
      <c r="C9" s="19"/>
      <c r="D9" s="20"/>
      <c r="E9" s="21"/>
      <c r="F9" s="22"/>
      <c r="G9" s="22"/>
      <c r="H9" s="22"/>
      <c r="I9" s="22"/>
      <c r="J9" s="22"/>
      <c r="K9" s="27"/>
      <c r="L9" s="27"/>
      <c r="M9" s="22"/>
      <c r="N9" s="22"/>
      <c r="O9" s="22"/>
      <c r="P9" s="25" t="s">
        <v>22</v>
      </c>
      <c r="Q9" s="18" t="s">
        <v>23</v>
      </c>
    </row>
    <row r="10" spans="1:17" ht="54" customHeight="1" x14ac:dyDescent="0.25">
      <c r="A10" s="28"/>
      <c r="B10" s="29"/>
      <c r="C10" s="30"/>
      <c r="D10" s="31"/>
      <c r="E10" s="32"/>
      <c r="F10" s="33"/>
      <c r="G10" s="33"/>
      <c r="H10" s="33"/>
      <c r="I10" s="33"/>
      <c r="J10" s="33"/>
      <c r="K10" s="34" t="s">
        <v>24</v>
      </c>
      <c r="L10" s="34" t="s">
        <v>25</v>
      </c>
      <c r="M10" s="33"/>
      <c r="N10" s="33"/>
      <c r="O10" s="33"/>
      <c r="P10" s="28"/>
      <c r="Q10" s="35" t="s">
        <v>26</v>
      </c>
    </row>
    <row r="11" spans="1:17" x14ac:dyDescent="0.25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</row>
    <row r="12" spans="1:17" ht="15.6" x14ac:dyDescent="0.3">
      <c r="A12" s="37" t="s">
        <v>27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9.2" customHeight="1" x14ac:dyDescent="0.25">
      <c r="A13" s="39">
        <v>1</v>
      </c>
      <c r="B13" s="40" t="s">
        <v>28</v>
      </c>
      <c r="C13" s="39">
        <f>[1]штати!C22</f>
        <v>1</v>
      </c>
      <c r="D13" s="41">
        <f>[1]штати!F22</f>
        <v>7682</v>
      </c>
      <c r="E13" s="41">
        <f>[1]штати!G22</f>
        <v>3841</v>
      </c>
      <c r="F13" s="40">
        <f>[1]штати!K22</f>
        <v>0</v>
      </c>
      <c r="G13" s="40">
        <f>[1]штати!N22</f>
        <v>2305</v>
      </c>
      <c r="H13" s="40"/>
      <c r="I13" s="40"/>
      <c r="J13" s="40"/>
      <c r="K13" s="40">
        <f>[1]штати!P22</f>
        <v>2536</v>
      </c>
      <c r="L13" s="40">
        <f>[1]штати!R22</f>
        <v>1921</v>
      </c>
      <c r="M13" s="40"/>
      <c r="N13" s="40"/>
      <c r="O13" s="40"/>
      <c r="P13" s="41">
        <f>SUM(E13:O13)</f>
        <v>10603</v>
      </c>
      <c r="Q13" s="42">
        <f t="shared" ref="Q13:Q21" si="0">P13+D13</f>
        <v>18285</v>
      </c>
    </row>
    <row r="14" spans="1:17" ht="19.2" customHeight="1" x14ac:dyDescent="0.25">
      <c r="A14" s="39">
        <v>2</v>
      </c>
      <c r="B14" s="43" t="s">
        <v>29</v>
      </c>
      <c r="C14" s="39">
        <f>[1]штати!C23</f>
        <v>5</v>
      </c>
      <c r="D14" s="41">
        <f>[1]штати!F23</f>
        <v>36490</v>
      </c>
      <c r="E14" s="41"/>
      <c r="F14" s="40">
        <f>[1]штати!K23</f>
        <v>2920</v>
      </c>
      <c r="G14" s="40">
        <f>[1]штати!N23</f>
        <v>10947</v>
      </c>
      <c r="H14" s="40"/>
      <c r="I14" s="40"/>
      <c r="J14" s="40"/>
      <c r="K14" s="40">
        <f>[1]штати!P23+[1]штати!Q23</f>
        <v>10875</v>
      </c>
      <c r="L14" s="40">
        <f>[1]штати!R23+[1]штати!S23</f>
        <v>8393</v>
      </c>
      <c r="M14" s="40"/>
      <c r="N14" s="40"/>
      <c r="O14" s="40"/>
      <c r="P14" s="41">
        <f t="shared" ref="P14:P20" si="1">SUM(E14:O14)</f>
        <v>33135</v>
      </c>
      <c r="Q14" s="42">
        <f t="shared" si="0"/>
        <v>69625</v>
      </c>
    </row>
    <row r="15" spans="1:17" ht="20.100000000000001" customHeight="1" x14ac:dyDescent="0.25">
      <c r="A15" s="39">
        <v>3</v>
      </c>
      <c r="B15" s="40" t="s">
        <v>30</v>
      </c>
      <c r="C15" s="39">
        <f>[1]штати!C24</f>
        <v>17</v>
      </c>
      <c r="D15" s="41">
        <f>[1]штати!F24</f>
        <v>121618</v>
      </c>
      <c r="E15" s="41"/>
      <c r="F15" s="40"/>
      <c r="G15" s="40">
        <f>[1]штати!N24</f>
        <v>36486</v>
      </c>
      <c r="H15" s="40"/>
      <c r="I15" s="40"/>
      <c r="J15" s="40"/>
      <c r="K15" s="40">
        <f>[1]штати!P24+[1]штати!Q24</f>
        <v>33839</v>
      </c>
      <c r="L15" s="40">
        <f>[1]штати!R24+[1]штати!S24</f>
        <v>21105</v>
      </c>
      <c r="M15" s="40"/>
      <c r="N15" s="40"/>
      <c r="O15" s="40"/>
      <c r="P15" s="41">
        <f t="shared" si="1"/>
        <v>91430</v>
      </c>
      <c r="Q15" s="42">
        <f t="shared" si="0"/>
        <v>213048</v>
      </c>
    </row>
    <row r="16" spans="1:17" ht="20.100000000000001" customHeight="1" x14ac:dyDescent="0.25">
      <c r="A16" s="39">
        <v>4</v>
      </c>
      <c r="B16" s="40" t="s">
        <v>31</v>
      </c>
      <c r="C16" s="39">
        <f>[1]штати!C27</f>
        <v>66</v>
      </c>
      <c r="D16" s="41">
        <f>[1]штати!F27</f>
        <v>447744</v>
      </c>
      <c r="E16" s="41"/>
      <c r="F16" s="40">
        <f>[1]штати!K27</f>
        <v>8141</v>
      </c>
      <c r="G16" s="40">
        <f>[1]штати!N27</f>
        <v>134324</v>
      </c>
      <c r="H16" s="40"/>
      <c r="I16" s="40"/>
      <c r="J16" s="40"/>
      <c r="K16" s="40">
        <f>[1]штати!P27+[1]штати!Q27</f>
        <v>147756</v>
      </c>
      <c r="L16" s="40">
        <f>[1]штати!R27+[1]штати!S27</f>
        <v>111258</v>
      </c>
      <c r="M16" s="40"/>
      <c r="N16" s="40"/>
      <c r="O16" s="40"/>
      <c r="P16" s="41">
        <f t="shared" si="1"/>
        <v>401479</v>
      </c>
      <c r="Q16" s="42">
        <f t="shared" si="0"/>
        <v>849223</v>
      </c>
    </row>
    <row r="17" spans="1:17" ht="20.100000000000001" customHeight="1" x14ac:dyDescent="0.25">
      <c r="A17" s="39">
        <v>5</v>
      </c>
      <c r="B17" s="44" t="s">
        <v>32</v>
      </c>
      <c r="C17" s="45">
        <f>[1]штати!C28+[1]штати!C29+[1]штати!C30</f>
        <v>224.75</v>
      </c>
      <c r="D17" s="41">
        <f>[1]штати!F28+[1]штати!F29+[1]штати!F30</f>
        <v>1396533.5</v>
      </c>
      <c r="E17" s="41"/>
      <c r="F17" s="40">
        <f>[1]штати!K28</f>
        <v>8980</v>
      </c>
      <c r="G17" s="40">
        <f>[1]штати!N28+[1]штати!N29+[1]штати!N30</f>
        <v>418961</v>
      </c>
      <c r="H17" s="40"/>
      <c r="I17" s="40">
        <f>[1]штати!L29+[1]штати!L30</f>
        <v>1206</v>
      </c>
      <c r="J17" s="40"/>
      <c r="K17" s="46">
        <f>[1]штати!P28+[1]штати!Q28+[1]штати!Q29+[1]штати!Q30</f>
        <v>397369</v>
      </c>
      <c r="L17" s="46">
        <f>[1]штати!R28+[1]штати!S28+[1]штати!R29+[1]штати!S29+[1]штати!R30</f>
        <v>278696</v>
      </c>
      <c r="M17" s="40"/>
      <c r="N17" s="40"/>
      <c r="O17" s="40">
        <f>[1]штати!O29+[1]штати!O30</f>
        <v>12655</v>
      </c>
      <c r="P17" s="41">
        <f t="shared" si="1"/>
        <v>1117867</v>
      </c>
      <c r="Q17" s="46">
        <f t="shared" si="0"/>
        <v>2514400.5</v>
      </c>
    </row>
    <row r="18" spans="1:17" ht="20.100000000000001" customHeight="1" x14ac:dyDescent="0.25">
      <c r="A18" s="39">
        <v>6</v>
      </c>
      <c r="B18" s="44" t="s">
        <v>33</v>
      </c>
      <c r="C18" s="45">
        <f>[1]штати!C31+[1]штати!C32+[1]штати!C33</f>
        <v>492.8</v>
      </c>
      <c r="D18" s="41">
        <f>[1]штати!F31+[1]штати!F32+[1]штати!F33</f>
        <v>2890803.0000000005</v>
      </c>
      <c r="E18" s="41"/>
      <c r="F18" s="40"/>
      <c r="G18" s="40">
        <f>[1]штати!N32+[1]штати!N33+[1]штати!N31</f>
        <v>752893</v>
      </c>
      <c r="H18" s="40"/>
      <c r="I18" s="40">
        <f>[1]штати!L32+[1]штати!L33+[1]ХПИ!L31</f>
        <v>2793</v>
      </c>
      <c r="J18" s="40"/>
      <c r="K18" s="46">
        <f>[1]ХПИ!Q31+[1]ХПИ!P31+[1]ХПИ!P32+[1]ХПИ!Q32+[1]ХПИ!P33+[1]ХПИ!Q33</f>
        <v>537821</v>
      </c>
      <c r="L18" s="46">
        <f>[1]ХПИ!R31+[1]ХПИ!S31+[1]ХПИ!S32+[1]ХПИ!S33</f>
        <v>403639</v>
      </c>
      <c r="M18" s="40"/>
      <c r="N18" s="42">
        <f>[1]ХПИ!U31</f>
        <v>15548</v>
      </c>
      <c r="O18" s="40">
        <f>[1]ХПИ!O31</f>
        <v>34349</v>
      </c>
      <c r="P18" s="41">
        <f t="shared" si="1"/>
        <v>1747043</v>
      </c>
      <c r="Q18" s="46">
        <f t="shared" si="0"/>
        <v>4637846</v>
      </c>
    </row>
    <row r="19" spans="1:17" ht="20.100000000000001" customHeight="1" x14ac:dyDescent="0.25">
      <c r="A19" s="39">
        <v>7</v>
      </c>
      <c r="B19" s="47" t="s">
        <v>34</v>
      </c>
      <c r="C19" s="45">
        <f>[1]ХПИ!C34</f>
        <v>146</v>
      </c>
      <c r="D19" s="41">
        <f>[1]штати!F34</f>
        <v>771756</v>
      </c>
      <c r="E19" s="41"/>
      <c r="F19" s="40">
        <f>[1]штати!K34</f>
        <v>0</v>
      </c>
      <c r="G19" s="40">
        <f>[1]штати!N34</f>
        <v>155954</v>
      </c>
      <c r="H19" s="40"/>
      <c r="I19" s="40">
        <f>[1]штати!L34</f>
        <v>11102</v>
      </c>
      <c r="J19" s="40"/>
      <c r="K19" s="46"/>
      <c r="L19" s="46">
        <f>[1]штати!S34+[1]ХПИ!R34</f>
        <v>40240</v>
      </c>
      <c r="M19" s="40"/>
      <c r="N19" s="40"/>
      <c r="O19" s="40">
        <f>[1]штати!O34</f>
        <v>9515</v>
      </c>
      <c r="P19" s="41">
        <f t="shared" si="1"/>
        <v>216811</v>
      </c>
      <c r="Q19" s="46">
        <f t="shared" si="0"/>
        <v>988567</v>
      </c>
    </row>
    <row r="20" spans="1:17" ht="20.100000000000001" customHeight="1" x14ac:dyDescent="0.25">
      <c r="A20" s="39">
        <v>8</v>
      </c>
      <c r="B20" s="43" t="s">
        <v>35</v>
      </c>
      <c r="C20" s="39">
        <f>[1]ХПИ!C35</f>
        <v>33.25</v>
      </c>
      <c r="D20" s="41">
        <f>[1]штати!F35</f>
        <v>163457</v>
      </c>
      <c r="E20" s="41"/>
      <c r="F20" s="40"/>
      <c r="G20" s="40">
        <f>[1]штати!N35</f>
        <v>16346</v>
      </c>
      <c r="H20" s="40"/>
      <c r="I20" s="40">
        <f>[1]штати!L35</f>
        <v>984</v>
      </c>
      <c r="J20" s="40"/>
      <c r="K20" s="46"/>
      <c r="L20" s="46">
        <f>[1]штати!S35</f>
        <v>7559</v>
      </c>
      <c r="M20" s="40"/>
      <c r="N20" s="40">
        <f>[1]штати!U35</f>
        <v>590</v>
      </c>
      <c r="O20" s="40"/>
      <c r="P20" s="41">
        <f t="shared" si="1"/>
        <v>25479</v>
      </c>
      <c r="Q20" s="46">
        <f t="shared" si="0"/>
        <v>188936</v>
      </c>
    </row>
    <row r="21" spans="1:17" ht="20.100000000000001" customHeight="1" x14ac:dyDescent="0.25">
      <c r="A21" s="39">
        <v>9</v>
      </c>
      <c r="B21" s="40" t="s">
        <v>36</v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>
        <f>SUM(F21:O21:O21)</f>
        <v>0</v>
      </c>
      <c r="Q21" s="42">
        <f t="shared" si="0"/>
        <v>0</v>
      </c>
    </row>
    <row r="22" spans="1:17" x14ac:dyDescent="0.25">
      <c r="A22" s="40"/>
      <c r="B22" s="4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33.75" customHeight="1" x14ac:dyDescent="0.25">
      <c r="A23" s="40"/>
      <c r="B23" s="49" t="s">
        <v>37</v>
      </c>
      <c r="C23" s="50">
        <f>SUM(C13:C22)</f>
        <v>985.8</v>
      </c>
      <c r="D23" s="51">
        <f t="shared" ref="D23:Q23" si="2">SUM(D13:D22)</f>
        <v>5836083.5</v>
      </c>
      <c r="E23" s="50">
        <f t="shared" si="2"/>
        <v>3841</v>
      </c>
      <c r="F23" s="52">
        <f t="shared" si="2"/>
        <v>20041</v>
      </c>
      <c r="G23" s="52">
        <f t="shared" si="2"/>
        <v>1528216</v>
      </c>
      <c r="H23" s="52">
        <f t="shared" si="2"/>
        <v>0</v>
      </c>
      <c r="I23" s="53">
        <f t="shared" si="2"/>
        <v>16085</v>
      </c>
      <c r="J23" s="52">
        <f t="shared" si="2"/>
        <v>0</v>
      </c>
      <c r="K23" s="52">
        <f t="shared" si="2"/>
        <v>1130196</v>
      </c>
      <c r="L23" s="52">
        <f t="shared" si="2"/>
        <v>872811</v>
      </c>
      <c r="M23" s="52">
        <f t="shared" si="2"/>
        <v>0</v>
      </c>
      <c r="N23" s="54">
        <f t="shared" si="2"/>
        <v>16138</v>
      </c>
      <c r="O23" s="52">
        <f t="shared" si="2"/>
        <v>56519</v>
      </c>
      <c r="P23" s="52">
        <f t="shared" si="2"/>
        <v>3643847</v>
      </c>
      <c r="Q23" s="52">
        <f t="shared" si="2"/>
        <v>9479930.5</v>
      </c>
    </row>
    <row r="24" spans="1:17" ht="15.6" x14ac:dyDescent="0.3">
      <c r="A24" s="37" t="s">
        <v>38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8" customHeight="1" x14ac:dyDescent="0.25">
      <c r="A25" s="39">
        <v>1</v>
      </c>
      <c r="B25" s="40" t="s">
        <v>28</v>
      </c>
      <c r="C25" s="40"/>
      <c r="D25" s="41">
        <f>[1]штати!F411</f>
        <v>0</v>
      </c>
      <c r="E25" s="41">
        <f>[1]ХПИ!G411</f>
        <v>7682</v>
      </c>
      <c r="F25" s="40"/>
      <c r="G25" s="40">
        <f>[1]ХПИ!N411</f>
        <v>0</v>
      </c>
      <c r="H25" s="40">
        <f>[1]ХПИ!J411</f>
        <v>1153</v>
      </c>
      <c r="I25" s="40"/>
      <c r="J25" s="40"/>
      <c r="K25" s="40">
        <f>[1]штати!P411</f>
        <v>0</v>
      </c>
      <c r="L25" s="40">
        <f>[1]штати!R411</f>
        <v>0</v>
      </c>
      <c r="M25" s="40"/>
      <c r="N25" s="40"/>
      <c r="O25" s="40"/>
      <c r="P25" s="41">
        <f>SUM(E25:O25)</f>
        <v>8835</v>
      </c>
      <c r="Q25" s="40">
        <f t="shared" ref="Q25:Q33" si="3">P25+D25</f>
        <v>8835</v>
      </c>
    </row>
    <row r="26" spans="1:17" ht="21" customHeight="1" x14ac:dyDescent="0.25">
      <c r="A26" s="39">
        <v>2</v>
      </c>
      <c r="B26" s="43" t="s">
        <v>29</v>
      </c>
      <c r="C26" s="40">
        <f>[1]штати!C412</f>
        <v>2</v>
      </c>
      <c r="D26" s="41">
        <f>[1]ХПИ!F412</f>
        <v>14596</v>
      </c>
      <c r="E26" s="41"/>
      <c r="F26" s="40">
        <f>[1]штати!K412</f>
        <v>0</v>
      </c>
      <c r="G26" s="40">
        <f>[1]ХПИ!N412</f>
        <v>2920</v>
      </c>
      <c r="H26" s="40">
        <f>[1]ХПИ!J412</f>
        <v>1095</v>
      </c>
      <c r="I26" s="40"/>
      <c r="J26" s="40"/>
      <c r="K26" s="40">
        <f>[1]ХПИ!P412+[1]ХПИ!Q412</f>
        <v>4234</v>
      </c>
      <c r="L26" s="40">
        <f>[1]ХПИ!R412+[1]ХПИ!S412</f>
        <v>3649</v>
      </c>
      <c r="M26" s="40"/>
      <c r="N26" s="40"/>
      <c r="O26" s="40"/>
      <c r="P26" s="41">
        <f t="shared" ref="P26:P33" si="4">SUM(E26:O26)</f>
        <v>11898</v>
      </c>
      <c r="Q26" s="40">
        <f t="shared" si="3"/>
        <v>26494</v>
      </c>
    </row>
    <row r="27" spans="1:17" ht="20.100000000000001" customHeight="1" x14ac:dyDescent="0.25">
      <c r="A27" s="39">
        <v>3</v>
      </c>
      <c r="B27" s="40" t="s">
        <v>30</v>
      </c>
      <c r="C27" s="41">
        <f>[1]ХПИ!C413</f>
        <v>2</v>
      </c>
      <c r="D27" s="41">
        <f>[1]ХПИ!F413</f>
        <v>14308</v>
      </c>
      <c r="E27" s="41"/>
      <c r="F27" s="40">
        <f>[1]штати!K413</f>
        <v>0</v>
      </c>
      <c r="G27" s="40">
        <f>[1]ХПИ!N413</f>
        <v>4293</v>
      </c>
      <c r="H27" s="40">
        <f>[1]ХПИ!J413</f>
        <v>716</v>
      </c>
      <c r="I27" s="40"/>
      <c r="J27" s="40"/>
      <c r="K27" s="40">
        <f>[1]ХПИ!P413+[1]ХПИ!Q413</f>
        <v>4150</v>
      </c>
      <c r="L27" s="40">
        <f>[1]ХПИ!R413+[1]ХПИ!S413</f>
        <v>2863</v>
      </c>
      <c r="M27" s="40"/>
      <c r="N27" s="40"/>
      <c r="O27" s="40"/>
      <c r="P27" s="41">
        <f t="shared" si="4"/>
        <v>12022</v>
      </c>
      <c r="Q27" s="41">
        <f t="shared" si="3"/>
        <v>26330</v>
      </c>
    </row>
    <row r="28" spans="1:17" ht="20.100000000000001" customHeight="1" x14ac:dyDescent="0.25">
      <c r="A28" s="39">
        <v>4</v>
      </c>
      <c r="B28" s="40" t="s">
        <v>31</v>
      </c>
      <c r="C28" s="40">
        <f>[1]ХПИ!C417</f>
        <v>0.5</v>
      </c>
      <c r="D28" s="41">
        <f>[1]ХПИ!F417</f>
        <v>3392</v>
      </c>
      <c r="E28" s="41"/>
      <c r="F28" s="40"/>
      <c r="G28" s="40">
        <f>[1]ХПИ!N417</f>
        <v>1018</v>
      </c>
      <c r="H28" s="40">
        <f>[1]ХПИ!J417</f>
        <v>1357</v>
      </c>
      <c r="I28" s="40"/>
      <c r="J28" s="55">
        <f>[1]ХПИ!M417</f>
        <v>2714</v>
      </c>
      <c r="K28" s="40">
        <f>[1]ХПИ!P417+[1]ХПИ!Q417</f>
        <v>1120</v>
      </c>
      <c r="L28" s="40">
        <f>[1]ХПИ!R417+[1]ХПИ!S417</f>
        <v>848</v>
      </c>
      <c r="M28" s="40"/>
      <c r="N28" s="40"/>
      <c r="O28" s="40"/>
      <c r="P28" s="41">
        <f t="shared" si="4"/>
        <v>7057</v>
      </c>
      <c r="Q28" s="41">
        <f t="shared" si="3"/>
        <v>10449</v>
      </c>
    </row>
    <row r="29" spans="1:17" ht="20.100000000000001" customHeight="1" x14ac:dyDescent="0.25">
      <c r="A29" s="39">
        <v>5</v>
      </c>
      <c r="B29" s="44" t="s">
        <v>32</v>
      </c>
      <c r="C29" s="40">
        <f>[1]ХПИ!C418+[1]ХПИ!C419+[1]ХПИ!C420</f>
        <v>64.75</v>
      </c>
      <c r="D29" s="41">
        <f>[1]ХПИ!F418+[1]ХПИ!F419+[1]ХПИ!F420</f>
        <v>404566.5</v>
      </c>
      <c r="E29" s="41"/>
      <c r="F29" s="40">
        <f>[1]ХПИ!K417+[1]ХПИ!K418+[1]ХПИ!K419</f>
        <v>0</v>
      </c>
      <c r="G29" s="40">
        <f>[1]ХПИ!N418+[1]ХПИ!N419+[1]ХПИ!N420</f>
        <v>110898</v>
      </c>
      <c r="H29" s="40">
        <f>[1]штати!J418+[1]штати!J419</f>
        <v>1283</v>
      </c>
      <c r="I29" s="40">
        <f>[1]штати!L418+[1]штати!L419</f>
        <v>0</v>
      </c>
      <c r="J29" s="40">
        <f>[1]ХПИ!M418+[1]ХПИ!M419</f>
        <v>3091</v>
      </c>
      <c r="K29" s="40">
        <f>[1]ХПИ!P418+[1]ХПИ!Q418+[1]ХПИ!Q419+[1]ХПИ!Q420</f>
        <v>112560</v>
      </c>
      <c r="L29" s="40">
        <f>[1]ХПИ!R418+[1]ХПИ!S418+[1]ХПИ!S419+[1]ХПИ!R420+[1]ХПИ!S420+[1]ХПИ!R419</f>
        <v>80448</v>
      </c>
      <c r="M29" s="40"/>
      <c r="N29" s="40">
        <f>[1]штати!U418</f>
        <v>321</v>
      </c>
      <c r="O29" s="40">
        <f>[1]ХПИ!O419</f>
        <v>5424</v>
      </c>
      <c r="P29" s="41">
        <f t="shared" si="4"/>
        <v>314025</v>
      </c>
      <c r="Q29" s="41">
        <f t="shared" si="3"/>
        <v>718591.5</v>
      </c>
    </row>
    <row r="30" spans="1:17" ht="20.100000000000001" customHeight="1" x14ac:dyDescent="0.25">
      <c r="A30" s="39">
        <v>6</v>
      </c>
      <c r="B30" s="44" t="s">
        <v>33</v>
      </c>
      <c r="C30" s="40">
        <f>[1]штати!C421+[1]штати!C422+[1]штати!C423</f>
        <v>155</v>
      </c>
      <c r="D30" s="41">
        <f>[1]штати!F421+[1]штати!F422+[1]штати!F423</f>
        <v>891942.5</v>
      </c>
      <c r="E30" s="41"/>
      <c r="F30" s="40"/>
      <c r="G30" s="40">
        <f>[1]штати!N421+[1]штати!N422+[1]штати!N423</f>
        <v>200761</v>
      </c>
      <c r="H30" s="40">
        <f>[1]штати!J421</f>
        <v>603</v>
      </c>
      <c r="I30" s="40">
        <f>[1]штати!L420</f>
        <v>0</v>
      </c>
      <c r="J30" s="40">
        <f>[1]ХПИ!M421+[1]ХПИ!M422+[1]ХПИ!M423</f>
        <v>17963</v>
      </c>
      <c r="K30" s="55">
        <f>[1]штати!Q421</f>
        <v>93027</v>
      </c>
      <c r="L30" s="55">
        <f>[1]штати!R421+[1]штати!S421+[1]штати!S422+[1]штати!S423</f>
        <v>126979</v>
      </c>
      <c r="M30" s="40"/>
      <c r="N30" s="40">
        <f>[1]штати!U421</f>
        <v>2352</v>
      </c>
      <c r="O30" s="40">
        <f>[1]штати!O421+[1]штати!O422+[1]штати!O423</f>
        <v>16271</v>
      </c>
      <c r="P30" s="41">
        <f t="shared" si="4"/>
        <v>457956</v>
      </c>
      <c r="Q30" s="41">
        <f t="shared" si="3"/>
        <v>1349898.5</v>
      </c>
    </row>
    <row r="31" spans="1:17" ht="20.100000000000001" customHeight="1" x14ac:dyDescent="0.25">
      <c r="A31" s="39">
        <v>7</v>
      </c>
      <c r="B31" s="47" t="s">
        <v>34</v>
      </c>
      <c r="C31" s="40">
        <f>[1]штати!C424</f>
        <v>141.75</v>
      </c>
      <c r="D31" s="41">
        <f>[1]штати!F424</f>
        <v>749290.5</v>
      </c>
      <c r="E31" s="41"/>
      <c r="F31" s="40"/>
      <c r="G31" s="40">
        <f>[1]штати!N424</f>
        <v>149860</v>
      </c>
      <c r="H31" s="40">
        <f>[1]штати!J424</f>
        <v>0</v>
      </c>
      <c r="I31" s="40">
        <f>[1]штати!L424</f>
        <v>0</v>
      </c>
      <c r="J31" s="40">
        <f>[1]штати!M424</f>
        <v>7401</v>
      </c>
      <c r="K31" s="40">
        <f>[1]штати!P424+[1]штати!Q424</f>
        <v>0</v>
      </c>
      <c r="L31" s="40">
        <f>[1]штати!S424</f>
        <v>7533</v>
      </c>
      <c r="M31" s="40"/>
      <c r="N31" s="40">
        <f>[1]штати!U424</f>
        <v>0</v>
      </c>
      <c r="O31" s="40">
        <f>[1]штати!O424</f>
        <v>6344</v>
      </c>
      <c r="P31" s="41">
        <f t="shared" si="4"/>
        <v>171138</v>
      </c>
      <c r="Q31" s="41">
        <f t="shared" si="3"/>
        <v>920428.5</v>
      </c>
    </row>
    <row r="32" spans="1:17" ht="20.100000000000001" customHeight="1" x14ac:dyDescent="0.25">
      <c r="A32" s="39">
        <v>8</v>
      </c>
      <c r="B32" s="43" t="s">
        <v>35</v>
      </c>
      <c r="C32" s="40">
        <f>[1]ХПИ!C425</f>
        <v>104</v>
      </c>
      <c r="D32" s="41">
        <f>[1]ХПИ!F425</f>
        <v>511264</v>
      </c>
      <c r="E32" s="41"/>
      <c r="F32" s="40"/>
      <c r="G32" s="40">
        <f>[1]ХПИ!N425</f>
        <v>66465</v>
      </c>
      <c r="H32" s="40">
        <f>[1]штати!J425</f>
        <v>0</v>
      </c>
      <c r="I32" s="40">
        <f>[1]штати!L425</f>
        <v>1967</v>
      </c>
      <c r="J32" s="40">
        <f>[1]штати!M425</f>
        <v>3687</v>
      </c>
      <c r="K32" s="40">
        <f>[1]штати!P425+[1]штати!Q425</f>
        <v>0</v>
      </c>
      <c r="L32" s="40">
        <f>[1]штати!R425+[1]штати!S425</f>
        <v>4425</v>
      </c>
      <c r="M32" s="40"/>
      <c r="N32" s="40">
        <f>[1]штати!U425</f>
        <v>0</v>
      </c>
      <c r="O32" s="40">
        <f>[1]штати!O425</f>
        <v>0</v>
      </c>
      <c r="P32" s="41">
        <f t="shared" si="4"/>
        <v>76544</v>
      </c>
      <c r="Q32" s="41">
        <f t="shared" si="3"/>
        <v>587808</v>
      </c>
    </row>
    <row r="33" spans="1:17" ht="20.100000000000001" customHeight="1" x14ac:dyDescent="0.25">
      <c r="A33" s="39">
        <v>9</v>
      </c>
      <c r="B33" s="40" t="s">
        <v>36</v>
      </c>
      <c r="C33" s="40">
        <f>[1]штати!C426</f>
        <v>20</v>
      </c>
      <c r="D33" s="41">
        <f>[1]штати!F426</f>
        <v>90920</v>
      </c>
      <c r="E33" s="41"/>
      <c r="F33" s="40"/>
      <c r="G33" s="40">
        <f>[1]штати!N426</f>
        <v>0</v>
      </c>
      <c r="H33" s="40">
        <f>[1]штати!J426</f>
        <v>0</v>
      </c>
      <c r="I33" s="40">
        <f>[1]штати!L426</f>
        <v>0</v>
      </c>
      <c r="J33" s="40">
        <f>[1]штати!M426</f>
        <v>0</v>
      </c>
      <c r="K33" s="40">
        <f>[1]штати!P426+[1]штати!Q426</f>
        <v>0</v>
      </c>
      <c r="L33" s="40">
        <f>[1]штати!R426+[1]штати!S426</f>
        <v>0</v>
      </c>
      <c r="M33" s="40"/>
      <c r="N33" s="40">
        <f>[1]штати!U426</f>
        <v>0</v>
      </c>
      <c r="O33" s="40">
        <f>[1]штати!O426</f>
        <v>0</v>
      </c>
      <c r="P33" s="41">
        <f t="shared" si="4"/>
        <v>0</v>
      </c>
      <c r="Q33" s="40">
        <f t="shared" si="3"/>
        <v>90920</v>
      </c>
    </row>
    <row r="34" spans="1:17" ht="39.6" x14ac:dyDescent="0.25">
      <c r="A34" s="40"/>
      <c r="B34" s="49" t="s">
        <v>39</v>
      </c>
      <c r="C34" s="50">
        <f>SUM(C25:C33)</f>
        <v>490</v>
      </c>
      <c r="D34" s="50">
        <f t="shared" ref="D34:Q34" si="5">SUM(D25:D33)</f>
        <v>2680279.5</v>
      </c>
      <c r="E34" s="50">
        <f t="shared" si="5"/>
        <v>7682</v>
      </c>
      <c r="F34" s="56">
        <f t="shared" si="5"/>
        <v>0</v>
      </c>
      <c r="G34" s="56">
        <f t="shared" si="5"/>
        <v>536215</v>
      </c>
      <c r="H34" s="56">
        <f t="shared" si="5"/>
        <v>6207</v>
      </c>
      <c r="I34" s="56">
        <f t="shared" si="5"/>
        <v>1967</v>
      </c>
      <c r="J34" s="56">
        <f t="shared" si="5"/>
        <v>34856</v>
      </c>
      <c r="K34" s="56">
        <f t="shared" si="5"/>
        <v>215091</v>
      </c>
      <c r="L34" s="56">
        <f t="shared" si="5"/>
        <v>226745</v>
      </c>
      <c r="M34" s="56">
        <f t="shared" si="5"/>
        <v>0</v>
      </c>
      <c r="N34" s="56">
        <f t="shared" si="5"/>
        <v>2673</v>
      </c>
      <c r="O34" s="56">
        <f t="shared" si="5"/>
        <v>28039</v>
      </c>
      <c r="P34" s="50">
        <f t="shared" si="5"/>
        <v>1059475</v>
      </c>
      <c r="Q34" s="50">
        <f t="shared" si="5"/>
        <v>3739754.5</v>
      </c>
    </row>
    <row r="35" spans="1:17" ht="15.6" x14ac:dyDescent="0.3">
      <c r="A35" s="40"/>
      <c r="B35" s="57" t="s">
        <v>40</v>
      </c>
      <c r="C35" s="58">
        <f t="shared" ref="C35:Q35" si="6">C34+C23</f>
        <v>1475.8</v>
      </c>
      <c r="D35" s="51">
        <f t="shared" si="6"/>
        <v>8516363</v>
      </c>
      <c r="E35" s="59">
        <f t="shared" si="6"/>
        <v>11523</v>
      </c>
      <c r="F35" s="59">
        <f t="shared" si="6"/>
        <v>20041</v>
      </c>
      <c r="G35" s="59">
        <f t="shared" si="6"/>
        <v>2064431</v>
      </c>
      <c r="H35" s="59">
        <f t="shared" si="6"/>
        <v>6207</v>
      </c>
      <c r="I35" s="59">
        <f t="shared" si="6"/>
        <v>18052</v>
      </c>
      <c r="J35" s="59">
        <f t="shared" si="6"/>
        <v>34856</v>
      </c>
      <c r="K35" s="59">
        <f t="shared" si="6"/>
        <v>1345287</v>
      </c>
      <c r="L35" s="59">
        <f t="shared" si="6"/>
        <v>1099556</v>
      </c>
      <c r="M35" s="59">
        <f t="shared" si="6"/>
        <v>0</v>
      </c>
      <c r="N35" s="59">
        <f t="shared" si="6"/>
        <v>18811</v>
      </c>
      <c r="O35" s="59">
        <f t="shared" si="6"/>
        <v>84558</v>
      </c>
      <c r="P35" s="60">
        <f t="shared" si="6"/>
        <v>4703322</v>
      </c>
      <c r="Q35" s="60">
        <f t="shared" si="6"/>
        <v>13219685</v>
      </c>
    </row>
    <row r="39" spans="1:17" ht="47.25" customHeight="1" x14ac:dyDescent="0.25">
      <c r="D39" s="61" t="s">
        <v>41</v>
      </c>
      <c r="E39" s="61"/>
      <c r="F39" s="61"/>
      <c r="G39" s="61"/>
      <c r="H39" s="61"/>
      <c r="I39" s="61"/>
      <c r="J39" s="61"/>
      <c r="K39" s="61"/>
      <c r="L39" s="61" t="s">
        <v>42</v>
      </c>
      <c r="M39" s="61"/>
    </row>
    <row r="40" spans="1:17" ht="15" x14ac:dyDescent="0.25"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7" ht="15" x14ac:dyDescent="0.25"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7" ht="31.5" customHeight="1" x14ac:dyDescent="0.25">
      <c r="D42" s="61" t="s">
        <v>43</v>
      </c>
      <c r="E42" s="61"/>
      <c r="F42" s="61"/>
      <c r="G42" s="61"/>
      <c r="H42" s="61"/>
      <c r="I42" s="61"/>
      <c r="J42" s="61"/>
      <c r="K42" s="61"/>
      <c r="L42" s="61" t="s">
        <v>44</v>
      </c>
      <c r="M42" s="61"/>
    </row>
  </sheetData>
  <mergeCells count="17">
    <mergeCell ref="A24:Q24"/>
    <mergeCell ref="I8:I10"/>
    <mergeCell ref="J8:J10"/>
    <mergeCell ref="M8:M10"/>
    <mergeCell ref="N8:N10"/>
    <mergeCell ref="O8:O10"/>
    <mergeCell ref="A12:Q12"/>
    <mergeCell ref="B1:P1"/>
    <mergeCell ref="A3:P3"/>
    <mergeCell ref="C7:C10"/>
    <mergeCell ref="D7:D10"/>
    <mergeCell ref="E7:J7"/>
    <mergeCell ref="K7:O7"/>
    <mergeCell ref="E8:E10"/>
    <mergeCell ref="F8:F10"/>
    <mergeCell ref="G8:G10"/>
    <mergeCell ref="H8:H10"/>
  </mergeCells>
  <pageMargins left="0" right="0" top="0.98425196850393704" bottom="0.98425196850393704" header="0.51181102362204722" footer="0.51181102362204722"/>
  <pageSetup paperSize="9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звед</vt:lpstr>
      <vt:lpstr>якісн</vt:lpstr>
      <vt:lpstr>звед!Заголовки_для_печати</vt:lpstr>
      <vt:lpstr>якісн!Заголовки_для_печати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Воликова</dc:creator>
  <cp:lastModifiedBy>Валентина Воликова</cp:lastModifiedBy>
  <dcterms:created xsi:type="dcterms:W3CDTF">2018-01-24T07:48:41Z</dcterms:created>
  <dcterms:modified xsi:type="dcterms:W3CDTF">2018-01-24T07:51:02Z</dcterms:modified>
</cp:coreProperties>
</file>